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ÉVA új\2023. évi Költségvetés\Részletes költségvetések\Legújabb\"/>
    </mc:Choice>
  </mc:AlternateContent>
  <bookViews>
    <workbookView xWindow="-120" yWindow="-120" windowWidth="20730" windowHeight="11160" activeTab="1"/>
  </bookViews>
  <sheets>
    <sheet name="Összkiadás." sheetId="16" r:id="rId1"/>
    <sheet name="011130.k.f." sheetId="1" r:id="rId2"/>
    <sheet name="062020" sheetId="17" r:id="rId3"/>
    <sheet name="013210" sheetId="18" r:id="rId4"/>
    <sheet name="018030" sheetId="20" r:id="rId5"/>
    <sheet name="Munka2" sheetId="19" r:id="rId6"/>
  </sheets>
  <definedNames>
    <definedName name="_xlnm.Print_Titles" localSheetId="1">'011130.k.f.'!$1:$1</definedName>
    <definedName name="_xlnm.Print_Area" localSheetId="1">'011130.k.f.'!$A$1:$E$266</definedName>
  </definedNames>
  <calcPr calcId="152511"/>
</workbook>
</file>

<file path=xl/calcChain.xml><?xml version="1.0" encoding="utf-8"?>
<calcChain xmlns="http://schemas.openxmlformats.org/spreadsheetml/2006/main">
  <c r="D258" i="1" l="1"/>
  <c r="C264" i="1"/>
  <c r="C259" i="1"/>
  <c r="C261" i="1"/>
  <c r="D252" i="1" l="1"/>
  <c r="C260" i="1"/>
  <c r="C48" i="1" l="1"/>
  <c r="C130" i="1" l="1"/>
  <c r="C12" i="1" l="1"/>
  <c r="C14" i="1" s="1"/>
  <c r="C16" i="1" s="1"/>
  <c r="C106" i="1"/>
  <c r="C217" i="1" s="1"/>
  <c r="C72" i="1" l="1"/>
  <c r="C70" i="1"/>
  <c r="C71" i="1"/>
  <c r="C31" i="1"/>
  <c r="C41" i="1" l="1"/>
  <c r="C124" i="1" l="1"/>
  <c r="C64" i="1" l="1"/>
  <c r="C214" i="1"/>
  <c r="C198" i="1"/>
  <c r="C199" i="1"/>
  <c r="C189" i="1" l="1"/>
  <c r="C16" i="17" l="1"/>
  <c r="C10" i="20"/>
  <c r="D7" i="20" s="1"/>
  <c r="E7" i="20" l="1"/>
  <c r="E12" i="20" s="1"/>
  <c r="E15" i="20" s="1"/>
  <c r="E9" i="16" s="1"/>
  <c r="D12" i="20"/>
  <c r="D15" i="20" s="1"/>
  <c r="C12" i="20"/>
  <c r="C15" i="20" s="1"/>
  <c r="D11" i="18" l="1"/>
  <c r="C14" i="18"/>
  <c r="D8" i="18"/>
  <c r="E7" i="18" l="1"/>
  <c r="C21" i="18"/>
  <c r="F200" i="1"/>
  <c r="F191" i="1"/>
  <c r="F201" i="1" s="1"/>
  <c r="F183" i="1"/>
  <c r="F163" i="1"/>
  <c r="F150" i="1"/>
  <c r="F139" i="1"/>
  <c r="D17" i="18" l="1"/>
  <c r="C25" i="18"/>
  <c r="D14" i="18"/>
  <c r="E14" i="18"/>
  <c r="C81" i="1"/>
  <c r="D21" i="18" l="1"/>
  <c r="D25" i="18" s="1"/>
  <c r="E17" i="18"/>
  <c r="E21" i="18" s="1"/>
  <c r="E25" i="18" s="1"/>
  <c r="E8" i="16" s="1"/>
  <c r="C17" i="17" l="1"/>
  <c r="C11" i="17" l="1"/>
  <c r="D8" i="17" s="1"/>
  <c r="D11" i="17"/>
  <c r="E7" i="17"/>
  <c r="E11" i="17" s="1"/>
  <c r="C18" i="17"/>
  <c r="C22" i="17" l="1"/>
  <c r="D14" i="17"/>
  <c r="D18" i="17" l="1"/>
  <c r="D22" i="17" s="1"/>
  <c r="E14" i="17"/>
  <c r="E18" i="17" s="1"/>
  <c r="E22" i="17" s="1"/>
  <c r="E7" i="16" s="1"/>
  <c r="C219" i="1"/>
  <c r="C183" i="1"/>
  <c r="C80" i="1"/>
  <c r="C140" i="1" l="1"/>
  <c r="F134" i="1"/>
  <c r="F233" i="1" s="1"/>
  <c r="C113" i="1" l="1"/>
  <c r="C43" i="1" l="1"/>
  <c r="C69" i="1" s="1"/>
  <c r="C76" i="1" l="1"/>
  <c r="C36" i="1" l="1"/>
  <c r="C21" i="1" l="1"/>
  <c r="C66" i="1" s="1"/>
  <c r="E252" i="1" l="1"/>
  <c r="E258" i="1" l="1"/>
  <c r="E264" i="1" s="1"/>
  <c r="D264" i="1"/>
  <c r="C98" i="1" l="1"/>
  <c r="C243" i="1" l="1"/>
  <c r="C116" i="1" l="1"/>
  <c r="C218" i="1" s="1"/>
  <c r="C172" i="1" l="1"/>
  <c r="C212" i="1" l="1"/>
  <c r="C25" i="1" l="1"/>
  <c r="C67" i="1" s="1"/>
  <c r="C239" i="1" l="1"/>
  <c r="D237" i="1" l="1"/>
  <c r="E237" i="1" s="1"/>
  <c r="C246" i="1"/>
  <c r="C247" i="1" l="1"/>
  <c r="C249" i="1" s="1"/>
  <c r="D51" i="1" l="1"/>
  <c r="D74" i="1" l="1"/>
  <c r="D136" i="1" l="1"/>
  <c r="C221" i="1" l="1"/>
  <c r="D245" i="1"/>
  <c r="E245" i="1" s="1"/>
  <c r="D241" i="1"/>
  <c r="C232" i="1"/>
  <c r="C225" i="1"/>
  <c r="C216" i="1"/>
  <c r="C215" i="1"/>
  <c r="C208" i="1"/>
  <c r="D205" i="1" s="1"/>
  <c r="E204" i="1" s="1"/>
  <c r="C202" i="1"/>
  <c r="C226" i="1" s="1"/>
  <c r="C184" i="1"/>
  <c r="D179" i="1" s="1"/>
  <c r="C164" i="1"/>
  <c r="C224" i="1" s="1"/>
  <c r="C104" i="1"/>
  <c r="C213" i="1" s="1"/>
  <c r="D92" i="1"/>
  <c r="C56" i="1"/>
  <c r="D34" i="1"/>
  <c r="C32" i="1"/>
  <c r="C68" i="1" s="1"/>
  <c r="C73" i="1" s="1"/>
  <c r="C59" i="1" l="1"/>
  <c r="C82" i="1"/>
  <c r="C83" i="1" s="1"/>
  <c r="D186" i="1"/>
  <c r="D45" i="1"/>
  <c r="D28" i="1"/>
  <c r="E241" i="1"/>
  <c r="E249" i="1" s="1"/>
  <c r="D249" i="1"/>
  <c r="D229" i="1"/>
  <c r="D38" i="1"/>
  <c r="D19" i="1"/>
  <c r="D23" i="1"/>
  <c r="D54" i="1"/>
  <c r="E50" i="1" s="1"/>
  <c r="C222" i="1"/>
  <c r="D152" i="1"/>
  <c r="C135" i="1"/>
  <c r="C220" i="1" s="1"/>
  <c r="C151" i="1"/>
  <c r="D155" i="1"/>
  <c r="C118" i="1"/>
  <c r="D100" i="1" s="1"/>
  <c r="E91" i="1" s="1"/>
  <c r="C86" i="1" l="1"/>
  <c r="D78" i="1"/>
  <c r="D122" i="1"/>
  <c r="D143" i="1"/>
  <c r="C223" i="1"/>
  <c r="C227" i="1" s="1"/>
  <c r="C178" i="1"/>
  <c r="D166" i="1" s="1"/>
  <c r="C233" i="1" l="1"/>
  <c r="C266" i="1" s="1"/>
  <c r="D8" i="1"/>
  <c r="E7" i="1" s="1"/>
  <c r="E59" i="1" s="1"/>
  <c r="D63" i="1"/>
  <c r="E120" i="1"/>
  <c r="E141" i="1"/>
  <c r="E63" i="1" l="1"/>
  <c r="E86" i="1" s="1"/>
  <c r="D86" i="1"/>
  <c r="D59" i="1"/>
  <c r="D210" i="1"/>
  <c r="D233" i="1" s="1"/>
  <c r="D266" i="1" l="1"/>
  <c r="E209" i="1"/>
  <c r="E233" i="1" l="1"/>
  <c r="E266" i="1" l="1"/>
  <c r="E6" i="16" s="1"/>
  <c r="E10" i="16" s="1"/>
</calcChain>
</file>

<file path=xl/sharedStrings.xml><?xml version="1.0" encoding="utf-8"?>
<sst xmlns="http://schemas.openxmlformats.org/spreadsheetml/2006/main" count="268" uniqueCount="233">
  <si>
    <t>Megnevezés</t>
  </si>
  <si>
    <t>Részössz.</t>
  </si>
  <si>
    <t>Összesen</t>
  </si>
  <si>
    <t>Köztisztviselők alapilletménye</t>
  </si>
  <si>
    <t>Összesen:</t>
  </si>
  <si>
    <t>Jubileumi jutalom összesen:</t>
  </si>
  <si>
    <t>Köztisztviselők cafetéria juttatása</t>
  </si>
  <si>
    <t>Cafetéria összesen:</t>
  </si>
  <si>
    <t>Közlekedési költségtérítés összesen:</t>
  </si>
  <si>
    <t>Egyéb költségtérítés összesen:</t>
  </si>
  <si>
    <t>SZEMÉLYI JUTTATÁSOK ÖSSZESEN:</t>
  </si>
  <si>
    <t>Irodaszer, nyomtatvány összesen:</t>
  </si>
  <si>
    <t>Szakkönyvek beszerzése</t>
  </si>
  <si>
    <t>Szakmai folyóiratok előfizetése</t>
  </si>
  <si>
    <t>Munkaruha közterületfelügyelő részére</t>
  </si>
  <si>
    <t>Épületkarbant. anyagktg. (pl. zár, fénycső, festék stb.)</t>
  </si>
  <si>
    <t>Számítógép karbant.-hoz alkatrész</t>
  </si>
  <si>
    <t>Egyéb irodagépek karbantartási anyaga</t>
  </si>
  <si>
    <t xml:space="preserve">                             Egyéb készletbeszerzés összesen:</t>
  </si>
  <si>
    <t>Gázenergia szolgáltatás díja</t>
  </si>
  <si>
    <t>Villamosenergia szolgáltatás díja</t>
  </si>
  <si>
    <t>Víz- és csatornadíjak</t>
  </si>
  <si>
    <t>Számítógépek, nyomtatók karbantart., kisjav.</t>
  </si>
  <si>
    <t>Asztali számológépek, írógépek javítása</t>
  </si>
  <si>
    <t>Kéményseprés</t>
  </si>
  <si>
    <t>Irodaszer, nyomtatvány  27%</t>
  </si>
  <si>
    <t>Folyóirat 5%</t>
  </si>
  <si>
    <t xml:space="preserve">Könyv 5%  </t>
  </si>
  <si>
    <t>Munkaruha (közterületfelügyelő) 27%</t>
  </si>
  <si>
    <t xml:space="preserve">Egyéb készletbeszerzés 27% </t>
  </si>
  <si>
    <t>Bérleti és lízingdíjak 27%</t>
  </si>
  <si>
    <t>Karbantartás, kisjavítás  27%</t>
  </si>
  <si>
    <t>Dolgozók kiküldetésére, utazási költség térítésére</t>
  </si>
  <si>
    <t>Tanfolyamok, értekezletek</t>
  </si>
  <si>
    <t>DOLOGI KIADÁSOK ÖSSZESEN:</t>
  </si>
  <si>
    <t>oldalszám</t>
  </si>
  <si>
    <t>Anyakönyvvezető és szertartássegéd díjazása (esküvők) önkormányzati rendelet szerint</t>
  </si>
  <si>
    <t>Kormányzati funkció:</t>
  </si>
  <si>
    <t>011130</t>
  </si>
  <si>
    <t>Önkormányzatok és önkormányzati hivatalok jogalkotó és általános igazgatási tevékenysége</t>
  </si>
  <si>
    <t>Kormányzati funkció</t>
  </si>
  <si>
    <t>Önkormányzatok és önk-i hivatalok jogalkotó és általános igazgatási tevékenysége</t>
  </si>
  <si>
    <t>K1 Személyi juttatások</t>
  </si>
  <si>
    <t>K11 Foglalkoztatottak személyi juttatásai</t>
  </si>
  <si>
    <t>K1101 Törvény szerinti illetmények, munkabérek</t>
  </si>
  <si>
    <t>Törvény szerinti illetmények, munkabérek össz.:</t>
  </si>
  <si>
    <t>K1106 Jubileumi jutalom</t>
  </si>
  <si>
    <t>K1109 Közlekedési költségtérítés</t>
  </si>
  <si>
    <t>K1107  Béren kívüli juttatások</t>
  </si>
  <si>
    <t>K1110 Egyéb költségtérítések</t>
  </si>
  <si>
    <t>K1113 Foglalkoztatottak egyéb személyi juttatásai</t>
  </si>
  <si>
    <t>Foglalkoztatottak egyéb személyi juttatásai össz.:</t>
  </si>
  <si>
    <t>K12 Külső személyi juttatások</t>
  </si>
  <si>
    <t>K123 Egyéb külső személyi juttatások</t>
  </si>
  <si>
    <t>Reprezentációs kiadások</t>
  </si>
  <si>
    <t>Egyéb külső személyi jutt. össz.:</t>
  </si>
  <si>
    <t>M.AD. TERH. JÁR. ÉS SZOC. HJ. ADÓ ÖSSZ.</t>
  </si>
  <si>
    <t>K2 Munkaadókat terhelő járulékok és szoc. hj. adó</t>
  </si>
  <si>
    <t>Szociális hozzájárulási adó</t>
  </si>
  <si>
    <t>Szociális hozzájárulási adó összesen:</t>
  </si>
  <si>
    <t>Rehabilitációs hozzájárulás</t>
  </si>
  <si>
    <t>Rehabilitációs hozzájárulás összesen:</t>
  </si>
  <si>
    <t>Munkáltatót terhelő SZJA</t>
  </si>
  <si>
    <t>Munkáltatót terhelő SZJA összesen:</t>
  </si>
  <si>
    <t>K3 Dologi kiadások</t>
  </si>
  <si>
    <t>K31 Készletbeszerzés</t>
  </si>
  <si>
    <t>K311 Szakmai anyagok beszerzése</t>
  </si>
  <si>
    <t>Könyv-, folyóirat, egyéb információhordozó</t>
  </si>
  <si>
    <t>Szakmai anyagok beszerzése össz.:</t>
  </si>
  <si>
    <t>K312 Üzemeltetési anyagok beszerzése</t>
  </si>
  <si>
    <t xml:space="preserve"> Irodaszer, nyomtatvány</t>
  </si>
  <si>
    <t xml:space="preserve"> Munka- és védőruha</t>
  </si>
  <si>
    <t xml:space="preserve"> Egyéb készletbeszerzés</t>
  </si>
  <si>
    <t>Üzemeltetési anyagok beszerzése össz.:</t>
  </si>
  <si>
    <t>K32 Kommunikációs szolgáltatások</t>
  </si>
  <si>
    <t>K321 Informatikai szolgáltatások igénybevétele</t>
  </si>
  <si>
    <t>Informatikai szolg. igénybev.  össz.:</t>
  </si>
  <si>
    <t>K322 Egyéb kommunikációs szolgáltatások</t>
  </si>
  <si>
    <t>Egyéb kommunikációs szolg. össz.:</t>
  </si>
  <si>
    <t>K331 Közüzemi díjak</t>
  </si>
  <si>
    <t>Közüzemi díjak össz.:</t>
  </si>
  <si>
    <t>K333 Bérleti és lízingdíjak</t>
  </si>
  <si>
    <t>Bérleti és lízingdíjak össz.:</t>
  </si>
  <si>
    <t>K334 Karbantartási és kisjavítási szolgáltatások</t>
  </si>
  <si>
    <t>Karbantartási és kisjavítási szolg.  össz.:</t>
  </si>
  <si>
    <t>K335 Közvetített  szolgáltatások</t>
  </si>
  <si>
    <t xml:space="preserve"> ÁHT-n belül továbbszámlázott szolgáltatás</t>
  </si>
  <si>
    <t xml:space="preserve"> ÁHT-n kívülre továbbszámlázott szolgáltatás</t>
  </si>
  <si>
    <t>Közvetített szolg.  össz.:</t>
  </si>
  <si>
    <t>K336 Szakmai tevékenységet segítő  szolgáltatások</t>
  </si>
  <si>
    <t>K337 Egyéb szolgáltatások</t>
  </si>
  <si>
    <t>Egyéb szolg.  össz.:</t>
  </si>
  <si>
    <t>K34 Kiküldetések, reklám- és propagandakiadások</t>
  </si>
  <si>
    <t>K341 Kiküldetések kiadásai</t>
  </si>
  <si>
    <t>Kiküldetések kiadásai  össz.:</t>
  </si>
  <si>
    <t>K35 Különféle befizetések és egyéb dologi kiadások</t>
  </si>
  <si>
    <t>K351 Működési célú előzetesen felszámított áfa</t>
  </si>
  <si>
    <t>K33 Szolgáltatási kiadások</t>
  </si>
  <si>
    <t xml:space="preserve">Tanfolyamok, értekezletek  27% </t>
  </si>
  <si>
    <t>K355 Egyéb dologi kiadások</t>
  </si>
  <si>
    <t>Egyéb dologi kiadások össz.:</t>
  </si>
  <si>
    <t>K6 Beruházások</t>
  </si>
  <si>
    <t>K67 Beruházási célú előzetesen felszámított áfa</t>
  </si>
  <si>
    <t>BERUHÁZÁSOK ÖSSZESEN:</t>
  </si>
  <si>
    <t>TEVÉKENYSÉG KIADÁSAI MINDÖSSZESEN:</t>
  </si>
  <si>
    <t>Polgármesteri Hivatal teljes- és részmunkaidős köztisztviselőinek illetménye</t>
  </si>
  <si>
    <t>Egyéb tárgyi eszk. beszerzés össz.:</t>
  </si>
  <si>
    <t>Beruh. c. előzetesen felsz. áfa össz.:</t>
  </si>
  <si>
    <t>Szakmai tevékenységet segítő szolg.  össz.:</t>
  </si>
  <si>
    <t>Műk. célú előzetesen felsz. áfa össz.:</t>
  </si>
  <si>
    <t>K1103 Céljuttatás, projektprémium</t>
  </si>
  <si>
    <t>Nem hiteles tul. lap lekérés TAKARNET-ből 1000,- Ft/db</t>
  </si>
  <si>
    <t>WIKT (MAGÓ Kft.) ügyiratkezelő rendszer átalánydíja</t>
  </si>
  <si>
    <t>Informatikai szolgáltatások 27%</t>
  </si>
  <si>
    <t>Egyéb kommunikációs szolgáltatások 27%</t>
  </si>
  <si>
    <t>Közüzemi díjak 27%</t>
  </si>
  <si>
    <t>K122 Munkavégzésre irányuló egyéb jogv.-ban nem saját foglalkoztatottnak fizetett juttatások</t>
  </si>
  <si>
    <t>Eszköz beszerzések áfa</t>
  </si>
  <si>
    <t>K64 Egyéb tárgyi eszközök beszerzése, létesítése</t>
  </si>
  <si>
    <t>Internet szolgáltatás 5%</t>
  </si>
  <si>
    <t xml:space="preserve">OTP Számlakezelési költség, forgalmi különdíj, pénzforg.jutalék, kifiz. utalványok ktg-e </t>
  </si>
  <si>
    <t>Késedelmi kamat, felszólítási díj, parkolási díj</t>
  </si>
  <si>
    <t>Jelzálog jog bejegyzés (adók módjára behajtás során), követelések behajtásával kapcsolatos bírósági végrehajtói díj</t>
  </si>
  <si>
    <t>Céljuttatás össz.:</t>
  </si>
  <si>
    <t>,</t>
  </si>
  <si>
    <t>48.000,- Ft/n.év x 4 n.év + infl. emelés</t>
  </si>
  <si>
    <t>Adatállomány (önkormányzati vállalkozás-figyelés) OPTEN Kft.</t>
  </si>
  <si>
    <t>Informatikai eszk. beszerzés össz.:</t>
  </si>
  <si>
    <t>Cafeteria juttatás után 15 %</t>
  </si>
  <si>
    <t>Reprezentációs kiadások Áfa-ja 27%</t>
  </si>
  <si>
    <t>Vizuál Regiszter szolg. díj 126.922,- Ft/év + inf. emelés (eKözig.)</t>
  </si>
  <si>
    <t>Riasztó, kamera és beléptető rendszer eseti karbantartása</t>
  </si>
  <si>
    <t>Távoli hozzáférés díja (Kecskeméti Zoltán E.V.) Áfa mentes</t>
  </si>
  <si>
    <t>Tonerek, tintapatron, írható CD, DVD</t>
  </si>
  <si>
    <t>Polgármesteri Hivatal</t>
  </si>
  <si>
    <t>Egyéb szolgáltatások 27% Áfa-ja</t>
  </si>
  <si>
    <t>Toalettpapír, kéztörlő, fertőtlenítőszerek stb.</t>
  </si>
  <si>
    <t xml:space="preserve">Riasztó felügyelet (Halas-Pajzs) figy. szolg. 7500,-Ft és frekv. díj 900,- Ft  + Áfa /negyedév  </t>
  </si>
  <si>
    <t>Kisgépek javítása, karbantartása (porszívó, kávéfőző, vízmelegítő, poroltó)</t>
  </si>
  <si>
    <t>SALDO 2020. évi átalánydíj tanácsadói szolgáltatáshoz (2020. évben 135.000,- Ft + infl.</t>
  </si>
  <si>
    <t>Complex jogtár</t>
  </si>
  <si>
    <t>Complex jogtár, jegyzőkódex 27%</t>
  </si>
  <si>
    <t>Polgármesteri Hivatal - gázkazán karbantartás</t>
  </si>
  <si>
    <t>K7 Felújítások</t>
  </si>
  <si>
    <t>K71 Ingatlanok felújítása</t>
  </si>
  <si>
    <t>K74 Felújítási célú előzetesen felszámított áfa</t>
  </si>
  <si>
    <t>FELÚJÍTÁSOK ÖSSZESEN:</t>
  </si>
  <si>
    <t>Béke tér 1. épület gázdíja</t>
  </si>
  <si>
    <t xml:space="preserve">Egyéb tárgyi eszk. beszerzés </t>
  </si>
  <si>
    <t>Jutalom</t>
  </si>
  <si>
    <t>Munkábajárás költsége</t>
  </si>
  <si>
    <t>Átlagos statisztikai állományi létszám várhatóan a  25 főt nem haladja meg, rehabilitációs hozzájárulás fizetési kötelezettség nem keletkezik.</t>
  </si>
  <si>
    <t xml:space="preserve">  (munkaviszony arányában)</t>
  </si>
  <si>
    <t>Mobil internet (Magyar telekom Nyrt) 700 Ft/hó</t>
  </si>
  <si>
    <t>Mobil internet (VODAFONE) ~5.630 Ft/hó</t>
  </si>
  <si>
    <t>Mobil telefondíj VODAFONE</t>
  </si>
  <si>
    <t>tapasztalati adat alapján 38 eFt/hó</t>
  </si>
  <si>
    <t>Egyéb költségtérítés 13 %</t>
  </si>
  <si>
    <t>Anyakönyvvezető díjazása 13 %</t>
  </si>
  <si>
    <t>Vélelm. magántelefon haszn. után                              850.000*1,27*0,2*1,18*0,13=</t>
  </si>
  <si>
    <t>Vélelm. magántelefon haszn. után                               850.000*1,27*0,2*1,18*0,15=</t>
  </si>
  <si>
    <t>Épület karbantartás munkadíja (duguláselhárítás, zárjavítás, villanyszerelés, ablaküvegezés, klíma karbantartás)</t>
  </si>
  <si>
    <t>Tűo. készülékek alapkarbantartása</t>
  </si>
  <si>
    <t xml:space="preserve">Szemétszállítás díj (összesen 4 db kuka)                                                  </t>
  </si>
  <si>
    <t xml:space="preserve">Részössz. </t>
  </si>
  <si>
    <t>TEVÉKENYSÉG KIADÁSAI ÖSSZESEN:</t>
  </si>
  <si>
    <t>062020</t>
  </si>
  <si>
    <t>Településfejlesztési projektek és támogatásuk</t>
  </si>
  <si>
    <t>TOP-4.3.1-15-BK1-2020-00008 "Megújuló városrészek Jánoshalmán I. ütem" - projekt többlet feladat ellátás</t>
  </si>
  <si>
    <t xml:space="preserve"> Szociális hozzájárulási adó</t>
  </si>
  <si>
    <t>Jubileumi jutalom 13 %</t>
  </si>
  <si>
    <t xml:space="preserve">Cafeteria juttatás után 13% </t>
  </si>
  <si>
    <t>Reprezentációs kiadások után                              100000*1,27*1,18*0,13</t>
  </si>
  <si>
    <t>Reprezentációs kiadások után                             100000*1,27*1,18*0,15=</t>
  </si>
  <si>
    <t xml:space="preserve">Vezetékes, mobil telefon Magyar Telekom Nyrt. </t>
  </si>
  <si>
    <t>Postaköltség (levél, csomag, távirat), postai közreműködési díj</t>
  </si>
  <si>
    <t>Irodai papír, irodaszer, nyomtatvány, leporelló, oklevéltartó, boríték, fénymásoló gépbe festék</t>
  </si>
  <si>
    <t xml:space="preserve">Canon Hungária Kft. fénymásoló szervízdíj másolt pld-szám alapján fizetendő díja 2022. évi teljesítés alapján </t>
  </si>
  <si>
    <t>Tóth Erika 30 éves jubileumi jutalom</t>
  </si>
  <si>
    <t>Rendszergazda 345.000,- Ft/hó x 12 hó (Kecskeméti Zoltán E. V.) kisadózó Áfa mentes</t>
  </si>
  <si>
    <t>előző évi visszatérítés nélkül</t>
  </si>
  <si>
    <t>Belső ellenőrzési szolgáltatás (Önkormányzatnál tervezve)</t>
  </si>
  <si>
    <r>
      <t xml:space="preserve">Egyéb </t>
    </r>
    <r>
      <rPr>
        <sz val="9"/>
        <rFont val="Arial CE"/>
        <family val="2"/>
        <charset val="238"/>
      </rPr>
      <t>(kulcsmásoltatás, szennyvízszippantás, szerzői jogdíjak, tisztítás, DÉMÁSZ plomba zár, digitális szállítás, nyomtatás stb.)</t>
    </r>
  </si>
  <si>
    <t>2022. év</t>
  </si>
  <si>
    <t>013210</t>
  </si>
  <si>
    <t>Átfogó tervezési és statisztikai szolgáltatások</t>
  </si>
  <si>
    <t>Saját dolgozók</t>
  </si>
  <si>
    <t>K122 Munkavégzésre irányuló egyéb jogviszonyban nem saját foglalkoztatottaknak fizetett juttatások</t>
  </si>
  <si>
    <t>Külsős dolgozók</t>
  </si>
  <si>
    <t xml:space="preserve">2022. évi Népszámlálás áthúzódó kiadásai </t>
  </si>
  <si>
    <t>018030</t>
  </si>
  <si>
    <t>Támogatási célú finanszírozási műveletek</t>
  </si>
  <si>
    <t>K5 Egyéb működési célú kiadások</t>
  </si>
  <si>
    <t>K506 Egyéb. műk. c. támogatások államh-on belülre</t>
  </si>
  <si>
    <t>Egyéb. műk. c. támogatások állh-on belülre össz.:</t>
  </si>
  <si>
    <t>EGYÉB MŰK. C. KIADÁSOK ÖSSZESEN:</t>
  </si>
  <si>
    <t>2022. évi Népszámlálás elszámolási különbözet visszafizetése</t>
  </si>
  <si>
    <t xml:space="preserve">2022. december </t>
  </si>
  <si>
    <t>2022. december 13 %</t>
  </si>
  <si>
    <t>Kiadások 2023. év</t>
  </si>
  <si>
    <t xml:space="preserve">38650,- Ft/fő  x 73% = 28.214 Ft/fő x 17,18 fő </t>
  </si>
  <si>
    <t>Önkormányzati tisztviselők közszolgálati továbbképzési hozzájárulása (2023. évben 17,18 fő érintett foglalkoztatotti létszámra vonatkozóan az illetményalap 73%-a)</t>
  </si>
  <si>
    <t>Közterületfelügyelő képzésének költsége</t>
  </si>
  <si>
    <t>Takarítási szolgáltatás 400 eFt/hó (Áfa mentes)</t>
  </si>
  <si>
    <t>Közigazgatási szakvizsga díja  - illetményalap x 2 (2 fő ) Áfa mentes</t>
  </si>
  <si>
    <t>Közigazgatási alapvizsga díja  - illetményalap x ( 2 fő ) Áfa mentes</t>
  </si>
  <si>
    <t>Köztisztviselői Napra</t>
  </si>
  <si>
    <t xml:space="preserve">WinSzoc szoftver (ABACUS) átalánydíjas jogszabálykövetése 14.700,- Ft/hó </t>
  </si>
  <si>
    <t>Egyéb készlet (bélyegző, esküvői emléklapok, esküvői ajándéktárgyak, temetési koszorú stb.)</t>
  </si>
  <si>
    <t>2022. dec.havi illetmény és pótlékok</t>
  </si>
  <si>
    <t xml:space="preserve"> 23 fő Ktv. x 270.000,- Ft/év (munkaviszony arányában) --&gt; összege </t>
  </si>
  <si>
    <t>Jutalom 13%</t>
  </si>
  <si>
    <t>2023. január - március</t>
  </si>
  <si>
    <t>2022. év végi bérkiegészítés</t>
  </si>
  <si>
    <t>Illetmények, bérek 13%</t>
  </si>
  <si>
    <t>2022. év végi bérkiegészítés járuléka</t>
  </si>
  <si>
    <t>2023. január- március 13 %</t>
  </si>
  <si>
    <t>Foglalkozás eü. szolg. 23 fő x 4.000,- Ft/fő</t>
  </si>
  <si>
    <t>2023. 01.-11. havi bér</t>
  </si>
  <si>
    <t>Kerekítés</t>
  </si>
  <si>
    <t>Közszolgálati tisztviselőkről szóló 2011.évi CXCIX.tv. 143.§ (2) bek. és a 2022. évi központi költségvetésről szóló 2022.évi XXV. tv. 65.§(5) bekezdés  alapján bankszámlahj. 1.000,- Ft/fő/hó</t>
  </si>
  <si>
    <t>2022.évi XXV. tv. 65.§(4) bekezdés alapján max. nettó 400.000,- Ft/fő/év</t>
  </si>
  <si>
    <t>Levelezőrendszer (E-mail szerver) program havidíj: 20.000 Ft/hó (Rózsa Csaba e.v.) Áfa mentes MAIL szerver üzemeltetés</t>
  </si>
  <si>
    <t>Polgármesteri Hivatal 4 db mosdó felújítás</t>
  </si>
  <si>
    <t>Polgármesteri Hivatal 4 db mosdó felújítás Áfa</t>
  </si>
  <si>
    <t>K62 Informatikai eszközök beszerzése, létesítése</t>
  </si>
  <si>
    <t>Ingatlanok beszerzése, létesítése</t>
  </si>
  <si>
    <t>Polgármesteri Hivatal - kistárgyaló kialakítás</t>
  </si>
  <si>
    <t>Polgármesteri Hivatal - kistárgyaló kialakítás Áfa</t>
  </si>
  <si>
    <t>Polgármesteri Hivatal vízvezeték csere</t>
  </si>
  <si>
    <t>Polgármesteri Hivatal vízvezeték csere Áfa</t>
  </si>
  <si>
    <t>Polgármesteri Hivatal lábazat felújítás</t>
  </si>
  <si>
    <t>Polgármesteri Hivatal lábazat felújítás Áfa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</si>
</sst>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62" x14ac:knownFonts="1">
    <font>
      <sz val="10"/>
      <name val="Arial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b/>
      <u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indexed="12"/>
      <name val="Arial CE"/>
      <family val="2"/>
      <charset val="238"/>
    </font>
    <font>
      <b/>
      <sz val="10"/>
      <color indexed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b/>
      <sz val="16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color indexed="12"/>
      <name val="Arial CE"/>
      <family val="2"/>
      <charset val="238"/>
    </font>
    <font>
      <b/>
      <u/>
      <sz val="11"/>
      <color indexed="12"/>
      <name val="Arial CE"/>
      <family val="2"/>
      <charset val="238"/>
    </font>
    <font>
      <sz val="8"/>
      <name val="Arial"/>
      <family val="2"/>
      <charset val="238"/>
    </font>
    <font>
      <b/>
      <u/>
      <sz val="12"/>
      <name val="Arial CE"/>
      <charset val="238"/>
    </font>
    <font>
      <b/>
      <sz val="12"/>
      <name val="Arial CE"/>
      <charset val="238"/>
    </font>
    <font>
      <sz val="10"/>
      <color rgb="FF0070C0"/>
      <name val="Arial CE"/>
      <family val="2"/>
      <charset val="238"/>
    </font>
    <font>
      <b/>
      <i/>
      <sz val="10"/>
      <name val="Arial CE"/>
      <family val="2"/>
      <charset val="238"/>
    </font>
    <font>
      <b/>
      <u/>
      <sz val="10"/>
      <name val="Arial CE"/>
      <charset val="238"/>
    </font>
    <font>
      <b/>
      <u/>
      <sz val="9"/>
      <name val="Arial CE"/>
      <charset val="238"/>
    </font>
    <font>
      <sz val="10"/>
      <color rgb="FF00B0F0"/>
      <name val="Arial CE"/>
      <family val="2"/>
      <charset val="238"/>
    </font>
    <font>
      <b/>
      <sz val="10"/>
      <color rgb="FF00B0F0"/>
      <name val="Arial CE"/>
      <charset val="238"/>
    </font>
    <font>
      <b/>
      <sz val="10"/>
      <color rgb="FF00B0F0"/>
      <name val="Arial CE"/>
      <family val="2"/>
      <charset val="238"/>
    </font>
    <font>
      <sz val="10"/>
      <color rgb="FF00B0F0"/>
      <name val="Arial CE"/>
      <charset val="238"/>
    </font>
    <font>
      <b/>
      <i/>
      <sz val="10"/>
      <color rgb="FF00B0F0"/>
      <name val="Arial CE"/>
      <charset val="238"/>
    </font>
    <font>
      <b/>
      <u/>
      <sz val="9"/>
      <color rgb="FF00B0F0"/>
      <name val="Arial CE"/>
      <family val="2"/>
      <charset val="238"/>
    </font>
    <font>
      <b/>
      <u/>
      <sz val="10"/>
      <color rgb="FF00B0F0"/>
      <name val="Arial CE"/>
      <family val="2"/>
      <charset val="238"/>
    </font>
    <font>
      <b/>
      <sz val="12"/>
      <color rgb="FF00B0F0"/>
      <name val="Arial CE"/>
      <family val="2"/>
      <charset val="238"/>
    </font>
    <font>
      <sz val="9"/>
      <color rgb="FF00B0F0"/>
      <name val="Arial CE"/>
      <family val="2"/>
      <charset val="238"/>
    </font>
    <font>
      <sz val="10"/>
      <color rgb="FF00B0F0"/>
      <name val="Arial"/>
      <family val="2"/>
      <charset val="238"/>
    </font>
    <font>
      <b/>
      <sz val="12"/>
      <color rgb="FF00B0F0"/>
      <name val="Arial CE"/>
      <charset val="238"/>
    </font>
    <font>
      <b/>
      <u/>
      <sz val="9"/>
      <name val="Arial CE"/>
      <family val="2"/>
      <charset val="238"/>
    </font>
    <font>
      <b/>
      <i/>
      <sz val="10"/>
      <name val="Arial CE"/>
      <charset val="238"/>
    </font>
    <font>
      <sz val="9"/>
      <name val="Arial CE"/>
      <charset val="238"/>
    </font>
    <font>
      <sz val="12"/>
      <name val="Arial CE"/>
      <charset val="238"/>
    </font>
    <font>
      <b/>
      <i/>
      <sz val="10"/>
      <color rgb="FF00B0F0"/>
      <name val="Arial CE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i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charset val="238"/>
    </font>
    <font>
      <sz val="13"/>
      <name val="Arial CE"/>
      <family val="2"/>
      <charset val="238"/>
    </font>
    <font>
      <sz val="12"/>
      <name val="Arial CE"/>
      <family val="2"/>
      <charset val="238"/>
    </font>
    <font>
      <b/>
      <sz val="12"/>
      <color theme="4"/>
      <name val="Arial CE"/>
      <charset val="238"/>
    </font>
    <font>
      <sz val="10"/>
      <color theme="4"/>
      <name val="Arial CE"/>
      <charset val="238"/>
    </font>
    <font>
      <sz val="12"/>
      <color theme="4"/>
      <name val="Arial CE"/>
      <charset val="238"/>
    </font>
    <font>
      <b/>
      <sz val="13"/>
      <name val="Arial CE"/>
      <charset val="238"/>
    </font>
    <font>
      <sz val="13"/>
      <name val="Arial CE"/>
      <charset val="238"/>
    </font>
    <font>
      <sz val="10"/>
      <color theme="1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name val="Arial"/>
      <family val="2"/>
      <charset val="238"/>
    </font>
    <font>
      <sz val="9"/>
      <name val="Times New Roman"/>
      <family val="1"/>
      <charset val="238"/>
    </font>
    <font>
      <b/>
      <u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419">
    <xf numFmtId="0" fontId="0" fillId="0" borderId="0" xfId="0"/>
    <xf numFmtId="0" fontId="1" fillId="0" borderId="0" xfId="2" applyFont="1" applyFill="1" applyAlignment="1">
      <alignment vertical="center"/>
    </xf>
    <xf numFmtId="0" fontId="3" fillId="0" borderId="1" xfId="2" applyFont="1" applyFill="1" applyBorder="1" applyAlignment="1">
      <alignment vertical="center"/>
    </xf>
    <xf numFmtId="0" fontId="2" fillId="0" borderId="0" xfId="2" applyFill="1" applyAlignment="1">
      <alignment vertical="center"/>
    </xf>
    <xf numFmtId="164" fontId="1" fillId="0" borderId="2" xfId="2" applyNumberFormat="1" applyFont="1" applyFill="1" applyBorder="1" applyAlignment="1">
      <alignment vertical="center"/>
    </xf>
    <xf numFmtId="164" fontId="2" fillId="0" borderId="2" xfId="2" applyNumberFormat="1" applyFill="1" applyBorder="1" applyAlignment="1">
      <alignment vertical="center"/>
    </xf>
    <xf numFmtId="164" fontId="3" fillId="0" borderId="2" xfId="2" applyNumberFormat="1" applyFont="1" applyFill="1" applyBorder="1" applyAlignment="1">
      <alignment vertical="center"/>
    </xf>
    <xf numFmtId="0" fontId="3" fillId="0" borderId="0" xfId="2" applyFont="1" applyFill="1" applyAlignment="1">
      <alignment vertical="center"/>
    </xf>
    <xf numFmtId="164" fontId="2" fillId="0" borderId="0" xfId="2" applyNumberFormat="1" applyFill="1" applyBorder="1" applyAlignment="1">
      <alignment vertical="center"/>
    </xf>
    <xf numFmtId="164" fontId="1" fillId="0" borderId="0" xfId="2" applyNumberFormat="1" applyFont="1" applyFill="1" applyBorder="1" applyAlignment="1">
      <alignment vertical="center"/>
    </xf>
    <xf numFmtId="0" fontId="7" fillId="0" borderId="0" xfId="2" applyFont="1" applyFill="1" applyBorder="1" applyAlignment="1">
      <alignment horizontal="left" vertical="center"/>
    </xf>
    <xf numFmtId="0" fontId="3" fillId="0" borderId="0" xfId="2" applyFont="1" applyFill="1" applyBorder="1" applyAlignment="1">
      <alignment vertical="center"/>
    </xf>
    <xf numFmtId="0" fontId="2" fillId="0" borderId="0" xfId="2" applyFill="1" applyBorder="1" applyAlignment="1">
      <alignment vertical="center"/>
    </xf>
    <xf numFmtId="164" fontId="9" fillId="0" borderId="0" xfId="2" applyNumberFormat="1" applyFont="1" applyFill="1" applyBorder="1" applyAlignment="1">
      <alignment vertical="center"/>
    </xf>
    <xf numFmtId="0" fontId="7" fillId="0" borderId="1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horizontal="right" vertical="center" wrapText="1"/>
    </xf>
    <xf numFmtId="0" fontId="6" fillId="0" borderId="0" xfId="2" applyFont="1" applyFill="1" applyBorder="1" applyAlignment="1">
      <alignment horizontal="left" vertical="center" wrapText="1"/>
    </xf>
    <xf numFmtId="164" fontId="7" fillId="0" borderId="0" xfId="2" applyNumberFormat="1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0" fontId="1" fillId="0" borderId="0" xfId="2" applyFont="1" applyFill="1" applyBorder="1" applyAlignment="1">
      <alignment horizontal="right" vertical="center"/>
    </xf>
    <xf numFmtId="0" fontId="1" fillId="0" borderId="0" xfId="2" applyFont="1" applyFill="1" applyBorder="1" applyAlignment="1">
      <alignment horizontal="right" vertical="center" wrapText="1"/>
    </xf>
    <xf numFmtId="164" fontId="10" fillId="0" borderId="0" xfId="2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vertical="top"/>
    </xf>
    <xf numFmtId="0" fontId="1" fillId="0" borderId="0" xfId="3" applyFont="1" applyFill="1" applyBorder="1" applyAlignment="1">
      <alignment horizontal="center" vertical="center"/>
    </xf>
    <xf numFmtId="164" fontId="19" fillId="0" borderId="7" xfId="3" applyNumberFormat="1" applyFont="1" applyFill="1" applyBorder="1" applyAlignment="1">
      <alignment horizontal="center" vertical="center"/>
    </xf>
    <xf numFmtId="164" fontId="1" fillId="0" borderId="6" xfId="3" applyNumberFormat="1" applyFont="1" applyFill="1" applyBorder="1" applyAlignment="1">
      <alignment horizontal="center" vertical="center"/>
    </xf>
    <xf numFmtId="0" fontId="12" fillId="0" borderId="8" xfId="3" applyFont="1" applyFill="1" applyBorder="1" applyAlignment="1">
      <alignment horizontal="left" vertical="center"/>
    </xf>
    <xf numFmtId="0" fontId="12" fillId="0" borderId="9" xfId="3" applyFont="1" applyFill="1" applyBorder="1" applyAlignment="1">
      <alignment horizontal="left" vertical="center"/>
    </xf>
    <xf numFmtId="0" fontId="20" fillId="0" borderId="7" xfId="3" applyFont="1" applyFill="1" applyBorder="1" applyAlignment="1">
      <alignment horizontal="center" vertical="center"/>
    </xf>
    <xf numFmtId="164" fontId="12" fillId="0" borderId="6" xfId="3" applyNumberFormat="1" applyFont="1" applyFill="1" applyBorder="1" applyAlignment="1">
      <alignment horizontal="right" vertical="center"/>
    </xf>
    <xf numFmtId="0" fontId="8" fillId="0" borderId="7" xfId="3" applyFont="1" applyFill="1" applyBorder="1" applyAlignment="1">
      <alignment horizontal="center" vertical="center"/>
    </xf>
    <xf numFmtId="164" fontId="8" fillId="0" borderId="6" xfId="3" applyNumberFormat="1" applyFont="1" applyFill="1" applyBorder="1" applyAlignment="1">
      <alignment vertical="center"/>
    </xf>
    <xf numFmtId="0" fontId="18" fillId="0" borderId="8" xfId="3" applyFont="1" applyFill="1" applyBorder="1" applyAlignment="1">
      <alignment horizontal="center" vertical="center" wrapText="1"/>
    </xf>
    <xf numFmtId="49" fontId="11" fillId="0" borderId="6" xfId="3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0" fontId="1" fillId="0" borderId="12" xfId="2" applyFont="1" applyFill="1" applyBorder="1" applyAlignment="1">
      <alignment vertical="center"/>
    </xf>
    <xf numFmtId="0" fontId="1" fillId="0" borderId="13" xfId="2" applyFont="1" applyFill="1" applyBorder="1" applyAlignment="1">
      <alignment horizontal="center" vertical="center"/>
    </xf>
    <xf numFmtId="164" fontId="1" fillId="0" borderId="13" xfId="2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4" fillId="0" borderId="15" xfId="2" applyFont="1" applyFill="1" applyBorder="1" applyAlignment="1">
      <alignment vertical="center"/>
    </xf>
    <xf numFmtId="164" fontId="14" fillId="0" borderId="17" xfId="2" applyNumberFormat="1" applyFont="1" applyFill="1" applyBorder="1" applyAlignment="1">
      <alignment vertical="center"/>
    </xf>
    <xf numFmtId="0" fontId="25" fillId="0" borderId="0" xfId="2" applyFont="1" applyFill="1" applyAlignment="1">
      <alignment vertical="center"/>
    </xf>
    <xf numFmtId="0" fontId="4" fillId="0" borderId="11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0" xfId="2" applyFill="1" applyBorder="1" applyAlignment="1">
      <alignment vertical="center"/>
    </xf>
    <xf numFmtId="164" fontId="26" fillId="0" borderId="0" xfId="2" applyNumberFormat="1" applyFont="1" applyFill="1" applyBorder="1" applyAlignment="1">
      <alignment vertical="center"/>
    </xf>
    <xf numFmtId="164" fontId="1" fillId="0" borderId="14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164" fontId="24" fillId="0" borderId="0" xfId="0" applyNumberFormat="1" applyFont="1" applyFill="1" applyBorder="1" applyAlignment="1">
      <alignment vertical="center"/>
    </xf>
    <xf numFmtId="0" fontId="27" fillId="0" borderId="11" xfId="0" applyFont="1" applyFill="1" applyBorder="1" applyAlignment="1">
      <alignment vertical="center"/>
    </xf>
    <xf numFmtId="0" fontId="29" fillId="0" borderId="11" xfId="2" applyFont="1" applyFill="1" applyBorder="1" applyAlignment="1">
      <alignment vertical="center"/>
    </xf>
    <xf numFmtId="0" fontId="30" fillId="0" borderId="0" xfId="2" applyFont="1" applyFill="1" applyBorder="1" applyAlignment="1">
      <alignment horizontal="right" vertical="center" wrapText="1"/>
    </xf>
    <xf numFmtId="164" fontId="30" fillId="0" borderId="0" xfId="2" applyNumberFormat="1" applyFont="1" applyFill="1" applyBorder="1" applyAlignment="1">
      <alignment vertical="center"/>
    </xf>
    <xf numFmtId="164" fontId="29" fillId="0" borderId="2" xfId="2" applyNumberFormat="1" applyFont="1" applyFill="1" applyBorder="1" applyAlignment="1">
      <alignment vertical="center"/>
    </xf>
    <xf numFmtId="164" fontId="29" fillId="0" borderId="0" xfId="2" applyNumberFormat="1" applyFont="1" applyFill="1" applyBorder="1" applyAlignment="1">
      <alignment vertical="center"/>
    </xf>
    <xf numFmtId="0" fontId="31" fillId="0" borderId="11" xfId="2" applyFont="1" applyFill="1" applyBorder="1" applyAlignment="1">
      <alignment vertical="center"/>
    </xf>
    <xf numFmtId="0" fontId="33" fillId="0" borderId="11" xfId="2" applyFont="1" applyFill="1" applyBorder="1" applyAlignment="1">
      <alignment vertical="center"/>
    </xf>
    <xf numFmtId="0" fontId="33" fillId="0" borderId="0" xfId="2" applyFont="1" applyFill="1" applyBorder="1" applyAlignment="1">
      <alignment vertical="center"/>
    </xf>
    <xf numFmtId="164" fontId="33" fillId="0" borderId="0" xfId="2" applyNumberFormat="1" applyFont="1" applyFill="1" applyBorder="1" applyAlignment="1">
      <alignment vertical="center"/>
    </xf>
    <xf numFmtId="164" fontId="33" fillId="0" borderId="2" xfId="2" applyNumberFormat="1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164" fontId="31" fillId="0" borderId="0" xfId="2" applyNumberFormat="1" applyFont="1" applyFill="1" applyBorder="1" applyAlignment="1">
      <alignment vertical="center"/>
    </xf>
    <xf numFmtId="164" fontId="31" fillId="0" borderId="2" xfId="2" applyNumberFormat="1" applyFont="1" applyFill="1" applyBorder="1" applyAlignment="1">
      <alignment vertical="center"/>
    </xf>
    <xf numFmtId="0" fontId="35" fillId="0" borderId="11" xfId="2" applyFont="1" applyFill="1" applyBorder="1" applyAlignment="1">
      <alignment vertical="center"/>
    </xf>
    <xf numFmtId="0" fontId="29" fillId="0" borderId="0" xfId="2" applyFont="1" applyFill="1" applyBorder="1" applyAlignment="1">
      <alignment horizontal="right" vertical="center"/>
    </xf>
    <xf numFmtId="0" fontId="31" fillId="0" borderId="0" xfId="2" applyFont="1" applyFill="1" applyBorder="1" applyAlignment="1">
      <alignment horizontal="right" vertical="center" wrapText="1"/>
    </xf>
    <xf numFmtId="0" fontId="29" fillId="0" borderId="0" xfId="2" applyFont="1" applyFill="1" applyBorder="1" applyAlignment="1">
      <alignment horizontal="right" vertical="center" wrapText="1"/>
    </xf>
    <xf numFmtId="0" fontId="30" fillId="0" borderId="11" xfId="2" applyFont="1" applyFill="1" applyBorder="1" applyAlignment="1">
      <alignment vertical="center"/>
    </xf>
    <xf numFmtId="164" fontId="32" fillId="0" borderId="0" xfId="2" applyNumberFormat="1" applyFont="1" applyFill="1" applyBorder="1" applyAlignment="1">
      <alignment vertical="center"/>
    </xf>
    <xf numFmtId="0" fontId="29" fillId="0" borderId="0" xfId="2" applyFont="1" applyFill="1" applyBorder="1" applyAlignment="1">
      <alignment vertical="center"/>
    </xf>
    <xf numFmtId="0" fontId="32" fillId="0" borderId="0" xfId="2" applyFont="1" applyFill="1" applyBorder="1" applyAlignment="1">
      <alignment vertical="center"/>
    </xf>
    <xf numFmtId="164" fontId="32" fillId="0" borderId="2" xfId="2" applyNumberFormat="1" applyFont="1" applyFill="1" applyBorder="1" applyAlignment="1">
      <alignment vertical="center"/>
    </xf>
    <xf numFmtId="0" fontId="32" fillId="0" borderId="0" xfId="2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vertical="center"/>
    </xf>
    <xf numFmtId="0" fontId="32" fillId="0" borderId="11" xfId="2" applyFont="1" applyFill="1" applyBorder="1" applyAlignment="1">
      <alignment vertical="center"/>
    </xf>
    <xf numFmtId="0" fontId="30" fillId="0" borderId="0" xfId="2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7" fillId="0" borderId="0" xfId="2" applyFont="1" applyFill="1" applyBorder="1" applyAlignment="1">
      <alignment horizontal="left" vertical="center" wrapText="1"/>
    </xf>
    <xf numFmtId="49" fontId="29" fillId="0" borderId="0" xfId="2" applyNumberFormat="1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34" fillId="0" borderId="11" xfId="0" applyFont="1" applyFill="1" applyBorder="1" applyAlignment="1">
      <alignment vertical="center"/>
    </xf>
    <xf numFmtId="0" fontId="33" fillId="0" borderId="0" xfId="2" applyFont="1" applyFill="1" applyBorder="1" applyAlignment="1">
      <alignment horizontal="right" vertical="center"/>
    </xf>
    <xf numFmtId="164" fontId="24" fillId="2" borderId="0" xfId="0" applyNumberFormat="1" applyFont="1" applyFill="1" applyBorder="1" applyAlignment="1">
      <alignment vertical="center"/>
    </xf>
    <xf numFmtId="164" fontId="24" fillId="2" borderId="2" xfId="0" applyNumberFormat="1" applyFont="1" applyFill="1" applyBorder="1" applyAlignment="1">
      <alignment vertical="center"/>
    </xf>
    <xf numFmtId="164" fontId="29" fillId="0" borderId="1" xfId="2" applyNumberFormat="1" applyFont="1" applyFill="1" applyBorder="1" applyAlignment="1">
      <alignment vertical="center"/>
    </xf>
    <xf numFmtId="0" fontId="32" fillId="0" borderId="0" xfId="2" applyFont="1" applyFill="1" applyAlignment="1">
      <alignment vertical="center"/>
    </xf>
    <xf numFmtId="0" fontId="29" fillId="0" borderId="0" xfId="2" applyFont="1" applyFill="1" applyAlignment="1">
      <alignment vertical="center"/>
    </xf>
    <xf numFmtId="0" fontId="31" fillId="0" borderId="0" xfId="2" applyFont="1" applyFill="1" applyAlignment="1">
      <alignment vertical="center"/>
    </xf>
    <xf numFmtId="164" fontId="1" fillId="0" borderId="20" xfId="0" applyNumberFormat="1" applyFont="1" applyFill="1" applyBorder="1" applyAlignment="1">
      <alignment horizontal="center" vertical="center"/>
    </xf>
    <xf numFmtId="164" fontId="1" fillId="0" borderId="21" xfId="2" applyNumberFormat="1" applyFont="1" applyFill="1" applyBorder="1" applyAlignment="1">
      <alignment vertical="center"/>
    </xf>
    <xf numFmtId="164" fontId="2" fillId="0" borderId="22" xfId="2" applyNumberFormat="1" applyFill="1" applyBorder="1" applyAlignment="1">
      <alignment vertical="center"/>
    </xf>
    <xf numFmtId="164" fontId="7" fillId="0" borderId="22" xfId="0" applyNumberFormat="1" applyFont="1" applyFill="1" applyBorder="1" applyAlignment="1">
      <alignment vertical="center"/>
    </xf>
    <xf numFmtId="164" fontId="29" fillId="0" borderId="22" xfId="2" applyNumberFormat="1" applyFont="1" applyFill="1" applyBorder="1" applyAlignment="1">
      <alignment vertical="center"/>
    </xf>
    <xf numFmtId="164" fontId="3" fillId="0" borderId="22" xfId="2" applyNumberFormat="1" applyFont="1" applyFill="1" applyBorder="1" applyAlignment="1">
      <alignment vertical="center"/>
    </xf>
    <xf numFmtId="164" fontId="31" fillId="0" borderId="22" xfId="2" applyNumberFormat="1" applyFont="1" applyFill="1" applyBorder="1" applyAlignment="1">
      <alignment horizontal="right" vertical="center"/>
    </xf>
    <xf numFmtId="164" fontId="33" fillId="0" borderId="22" xfId="2" applyNumberFormat="1" applyFont="1" applyFill="1" applyBorder="1" applyAlignment="1">
      <alignment vertical="center"/>
    </xf>
    <xf numFmtId="164" fontId="1" fillId="0" borderId="22" xfId="2" applyNumberFormat="1" applyFont="1" applyFill="1" applyBorder="1" applyAlignment="1">
      <alignment vertical="center"/>
    </xf>
    <xf numFmtId="164" fontId="31" fillId="0" borderId="22" xfId="2" applyNumberFormat="1" applyFont="1" applyFill="1" applyBorder="1" applyAlignment="1">
      <alignment vertical="center"/>
    </xf>
    <xf numFmtId="164" fontId="32" fillId="0" borderId="22" xfId="2" applyNumberFormat="1" applyFont="1" applyFill="1" applyBorder="1" applyAlignment="1">
      <alignment vertical="center"/>
    </xf>
    <xf numFmtId="164" fontId="24" fillId="2" borderId="22" xfId="0" applyNumberFormat="1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0" fontId="30" fillId="0" borderId="1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30" fillId="0" borderId="22" xfId="0" applyNumberFormat="1" applyFont="1" applyFill="1" applyBorder="1" applyAlignment="1">
      <alignment vertical="center"/>
    </xf>
    <xf numFmtId="164" fontId="32" fillId="0" borderId="2" xfId="0" applyNumberFormat="1" applyFont="1" applyFill="1" applyBorder="1" applyAlignment="1">
      <alignment vertical="center"/>
    </xf>
    <xf numFmtId="164" fontId="31" fillId="0" borderId="4" xfId="2" applyNumberFormat="1" applyFont="1" applyFill="1" applyBorder="1" applyAlignment="1">
      <alignment vertical="center"/>
    </xf>
    <xf numFmtId="0" fontId="2" fillId="0" borderId="0" xfId="2" applyFont="1" applyFill="1" applyBorder="1" applyAlignment="1">
      <alignment horizontal="left" vertical="center" wrapText="1"/>
    </xf>
    <xf numFmtId="164" fontId="7" fillId="0" borderId="2" xfId="2" applyNumberFormat="1" applyFont="1" applyFill="1" applyBorder="1" applyAlignment="1">
      <alignment vertical="center"/>
    </xf>
    <xf numFmtId="164" fontId="7" fillId="0" borderId="22" xfId="2" applyNumberFormat="1" applyFont="1" applyFill="1" applyBorder="1" applyAlignment="1">
      <alignment vertical="center"/>
    </xf>
    <xf numFmtId="164" fontId="2" fillId="0" borderId="2" xfId="2" applyNumberFormat="1" applyFont="1" applyFill="1" applyBorder="1" applyAlignment="1">
      <alignment vertical="center"/>
    </xf>
    <xf numFmtId="164" fontId="2" fillId="0" borderId="22" xfId="2" applyNumberFormat="1" applyFont="1" applyFill="1" applyBorder="1" applyAlignment="1">
      <alignment vertical="center"/>
    </xf>
    <xf numFmtId="164" fontId="2" fillId="0" borderId="4" xfId="2" applyNumberFormat="1" applyFont="1" applyFill="1" applyBorder="1" applyAlignment="1">
      <alignment vertical="center"/>
    </xf>
    <xf numFmtId="0" fontId="16" fillId="0" borderId="0" xfId="0" applyFont="1"/>
    <xf numFmtId="0" fontId="26" fillId="0" borderId="0" xfId="2" applyFont="1" applyFill="1" applyBorder="1" applyAlignment="1">
      <alignment horizontal="right" vertical="center"/>
    </xf>
    <xf numFmtId="164" fontId="3" fillId="0" borderId="4" xfId="2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10" fontId="29" fillId="0" borderId="0" xfId="2" applyNumberFormat="1" applyFont="1" applyFill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1" fillId="0" borderId="22" xfId="0" applyNumberFormat="1" applyFont="1" applyFill="1" applyBorder="1" applyAlignment="1">
      <alignment vertical="center"/>
    </xf>
    <xf numFmtId="0" fontId="16" fillId="0" borderId="0" xfId="2" applyFont="1" applyFill="1" applyBorder="1" applyAlignment="1">
      <alignment horizontal="left" vertical="center" wrapText="1"/>
    </xf>
    <xf numFmtId="0" fontId="7" fillId="0" borderId="11" xfId="2" applyFont="1" applyFill="1" applyBorder="1" applyAlignment="1">
      <alignment vertical="center"/>
    </xf>
    <xf numFmtId="0" fontId="41" fillId="0" borderId="0" xfId="2" applyFont="1" applyFill="1" applyBorder="1" applyAlignment="1">
      <alignment horizontal="right" vertical="center"/>
    </xf>
    <xf numFmtId="164" fontId="41" fillId="0" borderId="0" xfId="2" applyNumberFormat="1" applyFont="1" applyFill="1" applyBorder="1" applyAlignment="1">
      <alignment vertical="center"/>
    </xf>
    <xf numFmtId="0" fontId="39" fillId="3" borderId="11" xfId="0" applyFont="1" applyFill="1" applyBorder="1" applyAlignment="1">
      <alignment horizontal="right" vertical="center"/>
    </xf>
    <xf numFmtId="0" fontId="39" fillId="3" borderId="0" xfId="0" applyFont="1" applyFill="1" applyBorder="1" applyAlignment="1">
      <alignment horizontal="right" vertical="center"/>
    </xf>
    <xf numFmtId="164" fontId="39" fillId="3" borderId="0" xfId="0" applyNumberFormat="1" applyFont="1" applyFill="1" applyBorder="1" applyAlignment="1">
      <alignment vertical="center"/>
    </xf>
    <xf numFmtId="164" fontId="39" fillId="3" borderId="1" xfId="0" applyNumberFormat="1" applyFont="1" applyFill="1" applyBorder="1" applyAlignment="1">
      <alignment vertical="center"/>
    </xf>
    <xf numFmtId="164" fontId="39" fillId="3" borderId="22" xfId="0" applyNumberFormat="1" applyFont="1" applyFill="1" applyBorder="1" applyAlignment="1">
      <alignment vertical="center"/>
    </xf>
    <xf numFmtId="0" fontId="32" fillId="3" borderId="0" xfId="2" applyFont="1" applyFill="1" applyAlignment="1">
      <alignment vertical="center"/>
    </xf>
    <xf numFmtId="164" fontId="30" fillId="0" borderId="0" xfId="0" applyNumberFormat="1" applyFont="1" applyFill="1" applyBorder="1" applyAlignment="1">
      <alignment horizontal="right" vertical="center"/>
    </xf>
    <xf numFmtId="164" fontId="43" fillId="0" borderId="2" xfId="0" applyNumberFormat="1" applyFont="1" applyFill="1" applyBorder="1" applyAlignment="1">
      <alignment vertical="center"/>
    </xf>
    <xf numFmtId="164" fontId="24" fillId="0" borderId="22" xfId="0" applyNumberFormat="1" applyFont="1" applyFill="1" applyBorder="1" applyAlignment="1">
      <alignment vertical="center"/>
    </xf>
    <xf numFmtId="0" fontId="43" fillId="0" borderId="0" xfId="0" applyFont="1" applyFill="1" applyBorder="1" applyAlignment="1">
      <alignment vertical="center"/>
    </xf>
    <xf numFmtId="0" fontId="43" fillId="0" borderId="0" xfId="0" applyFont="1" applyFill="1" applyAlignment="1">
      <alignment vertical="center"/>
    </xf>
    <xf numFmtId="0" fontId="7" fillId="0" borderId="1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right" vertical="center"/>
    </xf>
    <xf numFmtId="164" fontId="24" fillId="2" borderId="1" xfId="0" applyNumberFormat="1" applyFont="1" applyFill="1" applyBorder="1" applyAlignment="1">
      <alignment vertical="center"/>
    </xf>
    <xf numFmtId="164" fontId="8" fillId="2" borderId="4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>
      <alignment vertical="center"/>
    </xf>
    <xf numFmtId="164" fontId="8" fillId="2" borderId="22" xfId="0" applyNumberFormat="1" applyFont="1" applyFill="1" applyBorder="1" applyAlignment="1">
      <alignment vertical="center"/>
    </xf>
    <xf numFmtId="164" fontId="16" fillId="0" borderId="1" xfId="2" applyNumberFormat="1" applyFont="1" applyFill="1" applyBorder="1" applyAlignment="1">
      <alignment vertical="center"/>
    </xf>
    <xf numFmtId="164" fontId="16" fillId="0" borderId="22" xfId="2" applyNumberFormat="1" applyFont="1" applyFill="1" applyBorder="1" applyAlignment="1">
      <alignment vertical="center"/>
    </xf>
    <xf numFmtId="164" fontId="1" fillId="0" borderId="1" xfId="2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164" fontId="7" fillId="0" borderId="2" xfId="0" applyNumberFormat="1" applyFont="1" applyFill="1" applyBorder="1"/>
    <xf numFmtId="0" fontId="27" fillId="0" borderId="11" xfId="0" applyFont="1" applyFill="1" applyBorder="1"/>
    <xf numFmtId="0" fontId="5" fillId="0" borderId="11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64" fontId="29" fillId="0" borderId="4" xfId="2" applyNumberFormat="1" applyFont="1" applyFill="1" applyBorder="1" applyAlignment="1">
      <alignment vertical="center"/>
    </xf>
    <xf numFmtId="164" fontId="31" fillId="0" borderId="22" xfId="0" applyNumberFormat="1" applyFont="1" applyFill="1" applyBorder="1" applyAlignment="1">
      <alignment vertical="center"/>
    </xf>
    <xf numFmtId="164" fontId="44" fillId="0" borderId="0" xfId="2" applyNumberFormat="1" applyFont="1" applyFill="1" applyBorder="1" applyAlignment="1">
      <alignment vertical="center"/>
    </xf>
    <xf numFmtId="0" fontId="44" fillId="0" borderId="0" xfId="2" applyFont="1" applyFill="1" applyBorder="1" applyAlignment="1">
      <alignment horizontal="right" vertical="center"/>
    </xf>
    <xf numFmtId="164" fontId="29" fillId="0" borderId="2" xfId="2" applyNumberFormat="1" applyFont="1" applyFill="1" applyBorder="1" applyAlignment="1">
      <alignment horizontal="right" vertical="center"/>
    </xf>
    <xf numFmtId="164" fontId="29" fillId="0" borderId="22" xfId="2" applyNumberFormat="1" applyFont="1" applyFill="1" applyBorder="1" applyAlignment="1">
      <alignment horizontal="right" vertical="center"/>
    </xf>
    <xf numFmtId="0" fontId="29" fillId="0" borderId="0" xfId="2" applyFont="1" applyFill="1" applyBorder="1" applyAlignment="1">
      <alignment horizontal="left" vertical="center"/>
    </xf>
    <xf numFmtId="0" fontId="40" fillId="0" borderId="11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2" fillId="0" borderId="11" xfId="2" applyFont="1" applyFill="1" applyBorder="1" applyAlignment="1">
      <alignment vertical="center"/>
    </xf>
    <xf numFmtId="164" fontId="2" fillId="0" borderId="0" xfId="2" applyNumberFormat="1" applyFont="1" applyFill="1" applyBorder="1" applyAlignment="1">
      <alignment vertical="center"/>
    </xf>
    <xf numFmtId="0" fontId="2" fillId="0" borderId="0" xfId="2" applyFont="1" applyFill="1" applyBorder="1" applyAlignment="1">
      <alignment horizontal="right" vertical="center"/>
    </xf>
    <xf numFmtId="0" fontId="45" fillId="0" borderId="0" xfId="0" applyFont="1"/>
    <xf numFmtId="0" fontId="46" fillId="0" borderId="0" xfId="2" applyFont="1" applyFill="1" applyAlignment="1">
      <alignment vertical="center"/>
    </xf>
    <xf numFmtId="0" fontId="47" fillId="0" borderId="0" xfId="2" applyFont="1" applyFill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3" fillId="0" borderId="0" xfId="2" applyFont="1" applyFill="1" applyBorder="1" applyAlignment="1">
      <alignment horizontal="left" vertical="center"/>
    </xf>
    <xf numFmtId="164" fontId="3" fillId="0" borderId="3" xfId="2" applyNumberFormat="1" applyFont="1" applyFill="1" applyBorder="1" applyAlignment="1">
      <alignment vertical="center"/>
    </xf>
    <xf numFmtId="0" fontId="2" fillId="0" borderId="0" xfId="2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27" fillId="0" borderId="11" xfId="2" applyFont="1" applyFill="1" applyBorder="1" applyAlignment="1">
      <alignment vertical="center"/>
    </xf>
    <xf numFmtId="0" fontId="28" fillId="0" borderId="11" xfId="0" applyFont="1" applyFill="1" applyBorder="1" applyAlignment="1">
      <alignment vertical="center"/>
    </xf>
    <xf numFmtId="0" fontId="27" fillId="0" borderId="0" xfId="2" applyFont="1" applyFill="1" applyBorder="1" applyAlignment="1">
      <alignment horizontal="right" vertical="center"/>
    </xf>
    <xf numFmtId="0" fontId="2" fillId="0" borderId="0" xfId="2" applyFont="1" applyFill="1" applyBorder="1" applyAlignment="1">
      <alignment horizontal="left" vertical="center"/>
    </xf>
    <xf numFmtId="164" fontId="26" fillId="0" borderId="5" xfId="2" applyNumberFormat="1" applyFont="1" applyFill="1" applyBorder="1" applyAlignment="1">
      <alignment vertical="center"/>
    </xf>
    <xf numFmtId="0" fontId="1" fillId="0" borderId="11" xfId="2" applyFont="1" applyFill="1" applyBorder="1" applyAlignment="1">
      <alignment horizontal="left" vertical="center"/>
    </xf>
    <xf numFmtId="0" fontId="6" fillId="0" borderId="10" xfId="2" applyFont="1" applyFill="1" applyBorder="1" applyAlignment="1">
      <alignment horizontal="left" vertical="center" wrapText="1"/>
    </xf>
    <xf numFmtId="164" fontId="2" fillId="0" borderId="5" xfId="2" applyNumberFormat="1" applyFont="1" applyFill="1" applyBorder="1" applyAlignment="1">
      <alignment vertical="center"/>
    </xf>
    <xf numFmtId="0" fontId="5" fillId="0" borderId="11" xfId="2" applyFont="1" applyFill="1" applyBorder="1" applyAlignment="1">
      <alignment vertical="center"/>
    </xf>
    <xf numFmtId="0" fontId="3" fillId="0" borderId="11" xfId="2" applyFont="1" applyFill="1" applyBorder="1" applyAlignment="1">
      <alignment vertical="top"/>
    </xf>
    <xf numFmtId="164" fontId="3" fillId="0" borderId="0" xfId="1" applyNumberFormat="1" applyFont="1" applyFill="1" applyBorder="1" applyAlignment="1">
      <alignment vertical="center"/>
    </xf>
    <xf numFmtId="164" fontId="47" fillId="0" borderId="0" xfId="2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18" xfId="2" applyFont="1" applyFill="1" applyBorder="1" applyAlignment="1">
      <alignment horizontal="right" vertical="center" wrapText="1"/>
    </xf>
    <xf numFmtId="164" fontId="47" fillId="0" borderId="5" xfId="2" applyNumberFormat="1" applyFont="1" applyFill="1" applyBorder="1" applyAlignment="1">
      <alignment vertical="center"/>
    </xf>
    <xf numFmtId="0" fontId="3" fillId="3" borderId="0" xfId="2" applyFont="1" applyFill="1" applyBorder="1" applyAlignment="1">
      <alignment horizontal="left" vertical="center" wrapText="1"/>
    </xf>
    <xf numFmtId="164" fontId="3" fillId="0" borderId="2" xfId="2" applyNumberFormat="1" applyFont="1" applyFill="1" applyBorder="1" applyAlignment="1">
      <alignment horizontal="right" vertical="center"/>
    </xf>
    <xf numFmtId="164" fontId="3" fillId="0" borderId="22" xfId="2" applyNumberFormat="1" applyFont="1" applyFill="1" applyBorder="1" applyAlignment="1">
      <alignment horizontal="right" vertical="center"/>
    </xf>
    <xf numFmtId="164" fontId="1" fillId="0" borderId="2" xfId="2" applyNumberFormat="1" applyFont="1" applyFill="1" applyBorder="1" applyAlignment="1">
      <alignment horizontal="right" vertical="center"/>
    </xf>
    <xf numFmtId="164" fontId="3" fillId="0" borderId="1" xfId="2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vertical="center"/>
    </xf>
    <xf numFmtId="0" fontId="3" fillId="0" borderId="22" xfId="2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right" vertical="center"/>
    </xf>
    <xf numFmtId="0" fontId="40" fillId="3" borderId="11" xfId="0" applyFont="1" applyFill="1" applyBorder="1" applyAlignment="1">
      <alignment vertical="center"/>
    </xf>
    <xf numFmtId="0" fontId="3" fillId="3" borderId="0" xfId="2" applyFont="1" applyFill="1" applyAlignment="1">
      <alignment vertical="center"/>
    </xf>
    <xf numFmtId="164" fontId="1" fillId="3" borderId="2" xfId="2" applyNumberFormat="1" applyFont="1" applyFill="1" applyBorder="1" applyAlignment="1">
      <alignment vertical="center"/>
    </xf>
    <xf numFmtId="164" fontId="1" fillId="3" borderId="22" xfId="2" applyNumberFormat="1" applyFont="1" applyFill="1" applyBorder="1" applyAlignment="1">
      <alignment vertical="center"/>
    </xf>
    <xf numFmtId="0" fontId="3" fillId="3" borderId="0" xfId="2" applyFont="1" applyFill="1" applyBorder="1" applyAlignment="1">
      <alignment vertical="center" wrapText="1"/>
    </xf>
    <xf numFmtId="164" fontId="3" fillId="3" borderId="0" xfId="2" applyNumberFormat="1" applyFont="1" applyFill="1" applyBorder="1" applyAlignment="1">
      <alignment vertical="center"/>
    </xf>
    <xf numFmtId="164" fontId="3" fillId="3" borderId="2" xfId="2" applyNumberFormat="1" applyFont="1" applyFill="1" applyBorder="1" applyAlignment="1">
      <alignment vertical="center"/>
    </xf>
    <xf numFmtId="164" fontId="3" fillId="3" borderId="22" xfId="2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vertical="center"/>
    </xf>
    <xf numFmtId="164" fontId="1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vertical="center"/>
    </xf>
    <xf numFmtId="164" fontId="1" fillId="0" borderId="24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/>
    <xf numFmtId="164" fontId="2" fillId="0" borderId="4" xfId="0" applyNumberFormat="1" applyFont="1" applyFill="1" applyBorder="1"/>
    <xf numFmtId="0" fontId="48" fillId="0" borderId="11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wrapText="1"/>
    </xf>
    <xf numFmtId="164" fontId="16" fillId="0" borderId="2" xfId="0" applyNumberFormat="1" applyFont="1" applyFill="1" applyBorder="1"/>
    <xf numFmtId="164" fontId="16" fillId="0" borderId="4" xfId="0" applyNumberFormat="1" applyFont="1" applyFill="1" applyBorder="1"/>
    <xf numFmtId="164" fontId="16" fillId="0" borderId="0" xfId="0" applyNumberFormat="1" applyFont="1" applyFill="1" applyBorder="1"/>
    <xf numFmtId="0" fontId="16" fillId="0" borderId="0" xfId="0" applyFont="1" applyFill="1" applyAlignment="1">
      <alignment vertical="center"/>
    </xf>
    <xf numFmtId="0" fontId="42" fillId="0" borderId="11" xfId="0" applyFont="1" applyFill="1" applyBorder="1" applyAlignment="1">
      <alignment vertical="center"/>
    </xf>
    <xf numFmtId="0" fontId="16" fillId="0" borderId="0" xfId="0" applyFont="1" applyFill="1" applyBorder="1"/>
    <xf numFmtId="164" fontId="7" fillId="0" borderId="4" xfId="0" applyNumberFormat="1" applyFont="1" applyFill="1" applyBorder="1"/>
    <xf numFmtId="0" fontId="2" fillId="0" borderId="11" xfId="0" applyFont="1" applyFill="1" applyBorder="1" applyAlignment="1">
      <alignment vertical="center"/>
    </xf>
    <xf numFmtId="0" fontId="2" fillId="0" borderId="0" xfId="0" applyFont="1" applyFill="1" applyBorder="1"/>
    <xf numFmtId="164" fontId="2" fillId="0" borderId="0" xfId="0" applyNumberFormat="1" applyFont="1" applyFill="1" applyBorder="1"/>
    <xf numFmtId="0" fontId="7" fillId="0" borderId="0" xfId="0" applyFont="1" applyFill="1" applyBorder="1"/>
    <xf numFmtId="0" fontId="16" fillId="0" borderId="11" xfId="0" applyFont="1" applyFill="1" applyBorder="1"/>
    <xf numFmtId="0" fontId="16" fillId="0" borderId="0" xfId="0" applyFont="1" applyFill="1" applyBorder="1" applyAlignment="1">
      <alignment vertical="center"/>
    </xf>
    <xf numFmtId="0" fontId="24" fillId="0" borderId="11" xfId="0" applyFont="1" applyFill="1" applyBorder="1"/>
    <xf numFmtId="164" fontId="49" fillId="0" borderId="0" xfId="0" applyNumberFormat="1" applyFont="1" applyFill="1" applyBorder="1"/>
    <xf numFmtId="0" fontId="24" fillId="3" borderId="11" xfId="0" applyFont="1" applyFill="1" applyBorder="1" applyAlignment="1">
      <alignment horizontal="right" vertical="center"/>
    </xf>
    <xf numFmtId="0" fontId="24" fillId="3" borderId="0" xfId="0" applyFont="1" applyFill="1" applyBorder="1" applyAlignment="1">
      <alignment horizontal="right" vertical="center"/>
    </xf>
    <xf numFmtId="164" fontId="8" fillId="3" borderId="0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164" fontId="16" fillId="0" borderId="0" xfId="0" applyNumberFormat="1" applyFont="1" applyFill="1" applyBorder="1" applyAlignment="1">
      <alignment vertical="center"/>
    </xf>
    <xf numFmtId="0" fontId="14" fillId="0" borderId="15" xfId="0" applyFont="1" applyFill="1" applyBorder="1" applyAlignment="1">
      <alignment vertical="center"/>
    </xf>
    <xf numFmtId="0" fontId="50" fillId="0" borderId="16" xfId="0" applyFont="1" applyFill="1" applyBorder="1" applyAlignment="1">
      <alignment vertical="center"/>
    </xf>
    <xf numFmtId="164" fontId="14" fillId="0" borderId="25" xfId="0" applyNumberFormat="1" applyFont="1" applyFill="1" applyBorder="1"/>
    <xf numFmtId="0" fontId="29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164" fontId="38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164" fontId="0" fillId="0" borderId="2" xfId="0" applyNumberFormat="1" applyFill="1" applyBorder="1" applyAlignment="1">
      <alignment vertical="center"/>
    </xf>
    <xf numFmtId="164" fontId="0" fillId="0" borderId="22" xfId="0" applyNumberFormat="1" applyFill="1" applyBorder="1" applyAlignment="1">
      <alignment vertical="center"/>
    </xf>
    <xf numFmtId="49" fontId="11" fillId="0" borderId="9" xfId="3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right" vertical="center"/>
    </xf>
    <xf numFmtId="0" fontId="3" fillId="0" borderId="11" xfId="2" applyFont="1" applyFill="1" applyBorder="1" applyAlignment="1">
      <alignment horizontal="right" vertical="center"/>
    </xf>
    <xf numFmtId="0" fontId="38" fillId="0" borderId="0" xfId="0" applyFont="1"/>
    <xf numFmtId="0" fontId="1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right" vertical="center"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46" fillId="0" borderId="11" xfId="2" applyFont="1" applyFill="1" applyBorder="1" applyAlignment="1">
      <alignment vertical="center"/>
    </xf>
    <xf numFmtId="0" fontId="32" fillId="0" borderId="11" xfId="0" applyFont="1" applyFill="1" applyBorder="1" applyAlignment="1">
      <alignment vertical="center"/>
    </xf>
    <xf numFmtId="0" fontId="32" fillId="0" borderId="0" xfId="0" applyFont="1" applyFill="1" applyBorder="1"/>
    <xf numFmtId="164" fontId="32" fillId="0" borderId="0" xfId="0" applyNumberFormat="1" applyFont="1" applyFill="1" applyBorder="1"/>
    <xf numFmtId="164" fontId="32" fillId="0" borderId="2" xfId="0" applyNumberFormat="1" applyFont="1" applyFill="1" applyBorder="1"/>
    <xf numFmtId="164" fontId="32" fillId="0" borderId="4" xfId="0" applyNumberFormat="1" applyFont="1" applyFill="1" applyBorder="1"/>
    <xf numFmtId="0" fontId="30" fillId="0" borderId="0" xfId="0" applyFont="1" applyFill="1" applyBorder="1"/>
    <xf numFmtId="0" fontId="27" fillId="0" borderId="0" xfId="0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0" fontId="43" fillId="0" borderId="0" xfId="0" applyFont="1" applyFill="1" applyBorder="1" applyAlignment="1">
      <alignment vertical="center" wrapText="1"/>
    </xf>
    <xf numFmtId="0" fontId="43" fillId="0" borderId="0" xfId="0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2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vertical="center"/>
    </xf>
    <xf numFmtId="164" fontId="51" fillId="0" borderId="0" xfId="0" applyNumberFormat="1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51" fillId="0" borderId="0" xfId="0" applyFont="1" applyFill="1" applyAlignment="1">
      <alignment vertical="center"/>
    </xf>
    <xf numFmtId="0" fontId="24" fillId="0" borderId="11" xfId="0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right" vertical="center"/>
    </xf>
    <xf numFmtId="0" fontId="52" fillId="0" borderId="11" xfId="0" applyFont="1" applyFill="1" applyBorder="1" applyAlignment="1">
      <alignment horizontal="right" vertical="center"/>
    </xf>
    <xf numFmtId="0" fontId="53" fillId="0" borderId="0" xfId="0" applyFont="1" applyFill="1" applyBorder="1" applyAlignment="1">
      <alignment vertical="center" wrapText="1"/>
    </xf>
    <xf numFmtId="164" fontId="54" fillId="0" borderId="0" xfId="0" applyNumberFormat="1" applyFont="1" applyFill="1" applyBorder="1" applyAlignment="1">
      <alignment vertical="center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164" fontId="43" fillId="0" borderId="22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4" fontId="24" fillId="0" borderId="2" xfId="0" applyNumberFormat="1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11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 wrapText="1"/>
    </xf>
    <xf numFmtId="0" fontId="41" fillId="0" borderId="0" xfId="0" applyFont="1" applyFill="1" applyBorder="1" applyAlignment="1">
      <alignment horizontal="right"/>
    </xf>
    <xf numFmtId="164" fontId="41" fillId="0" borderId="4" xfId="0" applyNumberFormat="1" applyFont="1" applyFill="1" applyBorder="1"/>
    <xf numFmtId="164" fontId="2" fillId="0" borderId="22" xfId="0" applyNumberFormat="1" applyFont="1" applyFill="1" applyBorder="1" applyAlignment="1">
      <alignment vertical="center"/>
    </xf>
    <xf numFmtId="164" fontId="24" fillId="3" borderId="0" xfId="0" applyNumberFormat="1" applyFont="1" applyFill="1" applyBorder="1" applyAlignment="1">
      <alignment vertical="center"/>
    </xf>
    <xf numFmtId="164" fontId="24" fillId="3" borderId="1" xfId="0" applyNumberFormat="1" applyFont="1" applyFill="1" applyBorder="1" applyAlignment="1">
      <alignment vertical="center"/>
    </xf>
    <xf numFmtId="164" fontId="24" fillId="3" borderId="22" xfId="0" applyNumberFormat="1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55" fillId="0" borderId="15" xfId="0" applyFont="1" applyFill="1" applyBorder="1" applyAlignment="1">
      <alignment vertical="center"/>
    </xf>
    <xf numFmtId="0" fontId="56" fillId="0" borderId="16" xfId="0" applyFont="1" applyFill="1" applyBorder="1" applyAlignment="1">
      <alignment vertical="center"/>
    </xf>
    <xf numFmtId="164" fontId="55" fillId="0" borderId="25" xfId="0" applyNumberFormat="1" applyFont="1" applyFill="1" applyBorder="1"/>
    <xf numFmtId="164" fontId="55" fillId="0" borderId="26" xfId="0" applyNumberFormat="1" applyFont="1" applyFill="1" applyBorder="1"/>
    <xf numFmtId="0" fontId="51" fillId="3" borderId="0" xfId="0" applyFont="1" applyFill="1" applyAlignment="1">
      <alignment vertical="center"/>
    </xf>
    <xf numFmtId="164" fontId="53" fillId="0" borderId="0" xfId="0" applyNumberFormat="1" applyFont="1" applyFill="1" applyBorder="1" applyAlignment="1">
      <alignment horizontal="right" vertical="center"/>
    </xf>
    <xf numFmtId="0" fontId="57" fillId="3" borderId="0" xfId="2" applyFont="1" applyFill="1" applyAlignment="1">
      <alignment vertical="center" wrapText="1"/>
    </xf>
    <xf numFmtId="164" fontId="3" fillId="4" borderId="0" xfId="2" applyNumberFormat="1" applyFont="1" applyFill="1" applyBorder="1" applyAlignment="1">
      <alignment vertical="center"/>
    </xf>
    <xf numFmtId="0" fontId="26" fillId="0" borderId="0" xfId="2" applyFont="1" applyFill="1" applyBorder="1" applyAlignment="1">
      <alignment horizontal="right" vertical="center" wrapText="1"/>
    </xf>
    <xf numFmtId="0" fontId="58" fillId="0" borderId="0" xfId="2" applyFont="1" applyFill="1" applyAlignment="1">
      <alignment vertical="center"/>
    </xf>
    <xf numFmtId="164" fontId="3" fillId="3" borderId="4" xfId="2" applyNumberFormat="1" applyFont="1" applyFill="1" applyBorder="1" applyAlignment="1">
      <alignment vertical="center"/>
    </xf>
    <xf numFmtId="0" fontId="5" fillId="0" borderId="11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64" fontId="16" fillId="0" borderId="2" xfId="2" applyNumberFormat="1" applyFont="1" applyFill="1" applyBorder="1" applyAlignment="1">
      <alignment vertical="center"/>
    </xf>
    <xf numFmtId="164" fontId="59" fillId="0" borderId="22" xfId="2" applyNumberFormat="1" applyFont="1" applyFill="1" applyBorder="1" applyAlignment="1">
      <alignment vertical="center"/>
    </xf>
    <xf numFmtId="164" fontId="16" fillId="0" borderId="0" xfId="2" applyNumberFormat="1" applyFont="1" applyFill="1" applyBorder="1" applyAlignment="1">
      <alignment vertical="center"/>
    </xf>
    <xf numFmtId="0" fontId="16" fillId="0" borderId="11" xfId="2" applyFont="1" applyFill="1" applyBorder="1" applyAlignment="1">
      <alignment vertical="center"/>
    </xf>
    <xf numFmtId="49" fontId="2" fillId="0" borderId="0" xfId="2" applyNumberFormat="1" applyFont="1" applyFill="1" applyAlignment="1">
      <alignment vertical="center"/>
    </xf>
    <xf numFmtId="0" fontId="40" fillId="0" borderId="11" xfId="0" applyFont="1" applyFill="1" applyBorder="1" applyAlignment="1">
      <alignment horizontal="left" vertical="center" wrapText="1"/>
    </xf>
    <xf numFmtId="164" fontId="2" fillId="0" borderId="3" xfId="2" applyNumberFormat="1" applyFont="1" applyFill="1" applyBorder="1" applyAlignment="1">
      <alignment vertical="center"/>
    </xf>
    <xf numFmtId="164" fontId="16" fillId="0" borderId="4" xfId="2" applyNumberFormat="1" applyFont="1" applyFill="1" applyBorder="1" applyAlignment="1">
      <alignment vertical="center"/>
    </xf>
    <xf numFmtId="0" fontId="7" fillId="0" borderId="0" xfId="2" applyFont="1" applyFill="1" applyBorder="1" applyAlignment="1">
      <alignment horizontal="right" vertical="center" wrapText="1"/>
    </xf>
    <xf numFmtId="0" fontId="3" fillId="0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vertical="center"/>
    </xf>
    <xf numFmtId="0" fontId="16" fillId="0" borderId="11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left" vertical="center" wrapText="1"/>
    </xf>
    <xf numFmtId="164" fontId="59" fillId="0" borderId="4" xfId="0" applyNumberFormat="1" applyFont="1" applyFill="1" applyBorder="1" applyAlignment="1">
      <alignment vertical="center"/>
    </xf>
    <xf numFmtId="164" fontId="16" fillId="0" borderId="2" xfId="0" applyNumberFormat="1" applyFont="1" applyFill="1" applyBorder="1" applyAlignment="1">
      <alignment vertical="center"/>
    </xf>
    <xf numFmtId="164" fontId="16" fillId="0" borderId="22" xfId="0" applyNumberFormat="1" applyFont="1" applyFill="1" applyBorder="1" applyAlignment="1">
      <alignment vertical="center"/>
    </xf>
    <xf numFmtId="0" fontId="41" fillId="0" borderId="11" xfId="2" applyFont="1" applyFill="1" applyBorder="1" applyAlignment="1">
      <alignment vertical="center"/>
    </xf>
    <xf numFmtId="0" fontId="41" fillId="0" borderId="0" xfId="2" applyFont="1" applyFill="1" applyBorder="1" applyAlignment="1">
      <alignment vertical="center"/>
    </xf>
    <xf numFmtId="164" fontId="41" fillId="0" borderId="2" xfId="2" applyNumberFormat="1" applyFont="1" applyFill="1" applyBorder="1" applyAlignment="1">
      <alignment vertical="center"/>
    </xf>
    <xf numFmtId="164" fontId="41" fillId="0" borderId="22" xfId="2" applyNumberFormat="1" applyFont="1" applyFill="1" applyBorder="1" applyAlignment="1">
      <alignment vertical="center"/>
    </xf>
    <xf numFmtId="0" fontId="42" fillId="0" borderId="11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left" vertical="center" wrapText="1"/>
    </xf>
    <xf numFmtId="0" fontId="43" fillId="0" borderId="0" xfId="2" applyFont="1" applyFill="1" applyAlignment="1">
      <alignment vertical="center"/>
    </xf>
    <xf numFmtId="0" fontId="2" fillId="0" borderId="10" xfId="2" applyFont="1" applyFill="1" applyBorder="1" applyAlignment="1">
      <alignment horizontal="left" vertical="center" wrapText="1"/>
    </xf>
    <xf numFmtId="0" fontId="41" fillId="0" borderId="0" xfId="2" applyFont="1" applyFill="1" applyBorder="1" applyAlignment="1">
      <alignment horizontal="right" vertical="center" wrapText="1"/>
    </xf>
    <xf numFmtId="164" fontId="7" fillId="0" borderId="0" xfId="0" applyNumberFormat="1" applyFont="1" applyFill="1" applyBorder="1"/>
    <xf numFmtId="164" fontId="7" fillId="0" borderId="22" xfId="0" applyNumberFormat="1" applyFont="1" applyFill="1" applyBorder="1"/>
    <xf numFmtId="0" fontId="42" fillId="0" borderId="0" xfId="2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vertical="center"/>
    </xf>
    <xf numFmtId="3" fontId="60" fillId="0" borderId="0" xfId="0" applyNumberFormat="1" applyFont="1" applyFill="1" applyAlignment="1">
      <alignment vertical="center"/>
    </xf>
    <xf numFmtId="49" fontId="3" fillId="0" borderId="0" xfId="2" applyNumberFormat="1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vertical="center"/>
    </xf>
    <xf numFmtId="164" fontId="26" fillId="0" borderId="2" xfId="2" applyNumberFormat="1" applyFont="1" applyFill="1" applyBorder="1" applyAlignment="1">
      <alignment vertical="center"/>
    </xf>
    <xf numFmtId="164" fontId="26" fillId="0" borderId="22" xfId="2" applyNumberFormat="1" applyFont="1" applyFill="1" applyBorder="1" applyAlignment="1">
      <alignment vertical="center"/>
    </xf>
    <xf numFmtId="0" fontId="2" fillId="0" borderId="0" xfId="2" applyFill="1" applyBorder="1" applyAlignment="1">
      <alignment horizontal="center" vertical="center"/>
    </xf>
    <xf numFmtId="0" fontId="5" fillId="0" borderId="11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26" fillId="0" borderId="0" xfId="2" applyFont="1" applyFill="1" applyAlignment="1">
      <alignment vertical="center"/>
    </xf>
    <xf numFmtId="0" fontId="1" fillId="0" borderId="0" xfId="2" applyFont="1" applyFill="1" applyBorder="1" applyAlignment="1">
      <alignment vertical="center"/>
    </xf>
    <xf numFmtId="164" fontId="26" fillId="0" borderId="4" xfId="2" applyNumberFormat="1" applyFont="1" applyFill="1" applyBorder="1" applyAlignment="1">
      <alignment vertical="center"/>
    </xf>
    <xf numFmtId="0" fontId="41" fillId="0" borderId="0" xfId="2" applyFont="1" applyFill="1" applyAlignment="1">
      <alignment vertical="center"/>
    </xf>
    <xf numFmtId="164" fontId="41" fillId="0" borderId="5" xfId="2" applyNumberFormat="1" applyFont="1" applyFill="1" applyBorder="1" applyAlignment="1">
      <alignment vertical="center"/>
    </xf>
    <xf numFmtId="0" fontId="15" fillId="0" borderId="27" xfId="2" applyFont="1" applyFill="1" applyBorder="1" applyAlignment="1">
      <alignment vertical="center"/>
    </xf>
    <xf numFmtId="164" fontId="3" fillId="3" borderId="3" xfId="2" applyNumberFormat="1" applyFont="1" applyFill="1" applyBorder="1" applyAlignment="1">
      <alignment vertical="center"/>
    </xf>
    <xf numFmtId="0" fontId="40" fillId="0" borderId="11" xfId="0" applyFont="1" applyFill="1" applyBorder="1" applyAlignment="1">
      <alignment horizontal="left" vertical="center" wrapText="1"/>
    </xf>
    <xf numFmtId="0" fontId="61" fillId="0" borderId="0" xfId="2" applyFont="1" applyFill="1" applyBorder="1" applyAlignment="1">
      <alignment horizontal="left" vertical="center" wrapText="1"/>
    </xf>
    <xf numFmtId="0" fontId="24" fillId="2" borderId="11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horizontal="left" vertical="center"/>
    </xf>
    <xf numFmtId="164" fontId="7" fillId="3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 wrapText="1"/>
    </xf>
    <xf numFmtId="164" fontId="7" fillId="3" borderId="4" xfId="0" applyNumberFormat="1" applyFont="1" applyFill="1" applyBorder="1" applyAlignment="1">
      <alignment horizontal="right" vertical="center"/>
    </xf>
    <xf numFmtId="0" fontId="8" fillId="0" borderId="9" xfId="3" applyFont="1" applyFill="1" applyBorder="1" applyAlignment="1">
      <alignment horizontal="right" vertical="center"/>
    </xf>
    <xf numFmtId="0" fontId="12" fillId="0" borderId="8" xfId="3" applyFont="1" applyFill="1" applyBorder="1" applyAlignment="1">
      <alignment horizontal="left" vertical="center"/>
    </xf>
    <xf numFmtId="0" fontId="12" fillId="0" borderId="9" xfId="3" applyFont="1" applyFill="1" applyBorder="1" applyAlignment="1">
      <alignment horizontal="left" vertical="center"/>
    </xf>
    <xf numFmtId="0" fontId="12" fillId="0" borderId="7" xfId="3" applyFont="1" applyFill="1" applyBorder="1" applyAlignment="1">
      <alignment horizontal="left" vertical="center"/>
    </xf>
    <xf numFmtId="0" fontId="1" fillId="0" borderId="8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29" fillId="0" borderId="0" xfId="2" applyFont="1" applyFill="1" applyAlignment="1">
      <alignment horizontal="center" vertical="center"/>
    </xf>
    <xf numFmtId="0" fontId="40" fillId="0" borderId="11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13" fillId="0" borderId="19" xfId="2" applyFont="1" applyFill="1" applyBorder="1" applyAlignment="1">
      <alignment horizontal="left" vertical="center"/>
    </xf>
    <xf numFmtId="0" fontId="13" fillId="0" borderId="18" xfId="2" applyFont="1" applyFill="1" applyBorder="1" applyAlignment="1">
      <alignment horizontal="left" vertical="center"/>
    </xf>
    <xf numFmtId="0" fontId="28" fillId="0" borderId="1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49" fontId="21" fillId="0" borderId="11" xfId="2" applyNumberFormat="1" applyFont="1" applyFill="1" applyBorder="1" applyAlignment="1">
      <alignment horizontal="center" vertical="center"/>
    </xf>
    <xf numFmtId="49" fontId="21" fillId="0" borderId="0" xfId="2" applyNumberFormat="1" applyFont="1" applyFill="1" applyBorder="1" applyAlignment="1">
      <alignment horizontal="center" vertical="center"/>
    </xf>
    <xf numFmtId="49" fontId="21" fillId="0" borderId="4" xfId="2" applyNumberFormat="1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right" vertical="center"/>
    </xf>
    <xf numFmtId="0" fontId="24" fillId="2" borderId="0" xfId="0" applyFont="1" applyFill="1" applyBorder="1" applyAlignment="1">
      <alignment horizontal="right"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/>
    </xf>
    <xf numFmtId="0" fontId="10" fillId="0" borderId="18" xfId="0" applyFont="1" applyFill="1" applyBorder="1" applyAlignment="1">
      <alignment horizontal="left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wrapText="1"/>
    </xf>
    <xf numFmtId="0" fontId="43" fillId="0" borderId="0" xfId="0" applyFont="1" applyFill="1" applyBorder="1" applyAlignment="1">
      <alignment horizontal="center" wrapText="1"/>
    </xf>
    <xf numFmtId="0" fontId="43" fillId="0" borderId="4" xfId="0" applyFont="1" applyFill="1" applyBorder="1" applyAlignment="1">
      <alignment horizontal="center" wrapText="1"/>
    </xf>
    <xf numFmtId="0" fontId="27" fillId="0" borderId="11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right" vertical="center"/>
    </xf>
    <xf numFmtId="0" fontId="24" fillId="3" borderId="11" xfId="0" applyFont="1" applyFill="1" applyBorder="1" applyAlignment="1">
      <alignment horizontal="right" vertical="center"/>
    </xf>
    <xf numFmtId="0" fontId="24" fillId="3" borderId="0" xfId="0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left" vertical="center" wrapText="1"/>
    </xf>
  </cellXfs>
  <cellStyles count="4">
    <cellStyle name="Normál" xfId="0" builtinId="0"/>
    <cellStyle name="Normál 2" xfId="1"/>
    <cellStyle name="Normál_2011évikiadásokPHszakf" xfId="2"/>
    <cellStyle name="Normál_2012-évi-kiadások-ÖNKORMÁNYZAT-szakf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view="pageBreakPreview" zoomScale="60" zoomScaleNormal="100" workbookViewId="0">
      <selection activeCell="E24" sqref="E24"/>
    </sheetView>
  </sheetViews>
  <sheetFormatPr defaultRowHeight="12.75" x14ac:dyDescent="0.2"/>
  <cols>
    <col min="1" max="1" width="10.85546875" customWidth="1"/>
    <col min="2" max="2" width="56.140625" bestFit="1" customWidth="1"/>
    <col min="3" max="3" width="21" bestFit="1" customWidth="1"/>
    <col min="5" max="5" width="19.140625" bestFit="1" customWidth="1"/>
  </cols>
  <sheetData>
    <row r="1" spans="1:6" ht="20.25" x14ac:dyDescent="0.2">
      <c r="B1" s="379" t="s">
        <v>199</v>
      </c>
      <c r="C1" s="379"/>
      <c r="D1" s="379"/>
      <c r="E1" s="379"/>
    </row>
    <row r="2" spans="1:6" x14ac:dyDescent="0.2">
      <c r="B2" s="111"/>
      <c r="C2" s="108"/>
      <c r="D2" s="109"/>
      <c r="E2" s="110"/>
      <c r="F2" s="110"/>
    </row>
    <row r="3" spans="1:6" ht="18" x14ac:dyDescent="0.2">
      <c r="B3" s="380" t="s">
        <v>134</v>
      </c>
      <c r="C3" s="380"/>
      <c r="D3" s="380"/>
      <c r="E3" s="380"/>
    </row>
    <row r="4" spans="1:6" x14ac:dyDescent="0.2">
      <c r="A4" s="27"/>
      <c r="B4" s="27"/>
      <c r="C4" s="27"/>
      <c r="D4" s="27"/>
      <c r="E4" s="27"/>
    </row>
    <row r="5" spans="1:6" ht="22.5" x14ac:dyDescent="0.2">
      <c r="A5" s="36" t="s">
        <v>40</v>
      </c>
      <c r="B5" s="377" t="s">
        <v>0</v>
      </c>
      <c r="C5" s="378"/>
      <c r="D5" s="28" t="s">
        <v>35</v>
      </c>
      <c r="E5" s="29" t="s">
        <v>2</v>
      </c>
    </row>
    <row r="6" spans="1:6" ht="15" x14ac:dyDescent="0.2">
      <c r="A6" s="37" t="s">
        <v>38</v>
      </c>
      <c r="B6" s="30" t="s">
        <v>41</v>
      </c>
      <c r="C6" s="31"/>
      <c r="D6" s="32"/>
      <c r="E6" s="33">
        <f>'011130.k.f.'!E266</f>
        <v>177381373.13</v>
      </c>
    </row>
    <row r="7" spans="1:6" ht="15" x14ac:dyDescent="0.2">
      <c r="A7" s="253" t="s">
        <v>166</v>
      </c>
      <c r="B7" s="374" t="s">
        <v>167</v>
      </c>
      <c r="C7" s="375"/>
      <c r="D7" s="376"/>
      <c r="E7" s="33">
        <f>'062020'!E22</f>
        <v>1007960</v>
      </c>
    </row>
    <row r="8" spans="1:6" ht="15" x14ac:dyDescent="0.2">
      <c r="A8" s="253" t="s">
        <v>184</v>
      </c>
      <c r="B8" s="374" t="s">
        <v>185</v>
      </c>
      <c r="C8" s="375"/>
      <c r="D8" s="376"/>
      <c r="E8" s="33">
        <f>'013210'!E25</f>
        <v>7509518</v>
      </c>
    </row>
    <row r="9" spans="1:6" ht="15" x14ac:dyDescent="0.2">
      <c r="A9" s="253" t="s">
        <v>190</v>
      </c>
      <c r="B9" s="374" t="s">
        <v>191</v>
      </c>
      <c r="C9" s="375"/>
      <c r="D9" s="376"/>
      <c r="E9" s="33">
        <f>'018030'!E15</f>
        <v>565040</v>
      </c>
    </row>
    <row r="10" spans="1:6" ht="15.75" x14ac:dyDescent="0.2">
      <c r="A10" s="373"/>
      <c r="B10" s="373"/>
      <c r="C10" s="373"/>
      <c r="D10" s="34"/>
      <c r="E10" s="35">
        <f>SUM(E6:E9)</f>
        <v>186463891.13</v>
      </c>
    </row>
  </sheetData>
  <mergeCells count="7">
    <mergeCell ref="A10:C10"/>
    <mergeCell ref="B8:D8"/>
    <mergeCell ref="B9:D9"/>
    <mergeCell ref="B5:C5"/>
    <mergeCell ref="B1:E1"/>
    <mergeCell ref="B3:E3"/>
    <mergeCell ref="B7:D7"/>
  </mergeCells>
  <phoneticPr fontId="22" type="noConversion"/>
  <pageMargins left="0.75" right="0.75" top="1" bottom="1" header="0.5" footer="0.5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35"/>
  <sheetViews>
    <sheetView tabSelected="1" topLeftCell="A234" zoomScaleNormal="100" workbookViewId="0">
      <selection activeCell="G258" sqref="G258"/>
    </sheetView>
  </sheetViews>
  <sheetFormatPr defaultColWidth="8.85546875" defaultRowHeight="12.75" x14ac:dyDescent="0.2"/>
  <cols>
    <col min="1" max="1" width="4.5703125" style="11" customWidth="1"/>
    <col min="2" max="2" width="54.5703125" style="50" customWidth="1"/>
    <col min="3" max="4" width="19.140625" style="8" bestFit="1" customWidth="1"/>
    <col min="5" max="5" width="20.7109375" style="8" customWidth="1"/>
    <col min="6" max="6" width="10.28515625" style="3" customWidth="1"/>
    <col min="7" max="7" width="25.140625" style="3" customWidth="1"/>
    <col min="8" max="8" width="9.85546875" style="3" bestFit="1" customWidth="1"/>
    <col min="9" max="16384" width="8.85546875" style="3"/>
  </cols>
  <sheetData>
    <row r="1" spans="1:7" s="1" customFormat="1" x14ac:dyDescent="0.2">
      <c r="A1" s="40"/>
      <c r="B1" s="41" t="s">
        <v>0</v>
      </c>
      <c r="C1" s="42"/>
      <c r="D1" s="52" t="s">
        <v>1</v>
      </c>
      <c r="E1" s="94" t="s">
        <v>2</v>
      </c>
    </row>
    <row r="2" spans="1:7" x14ac:dyDescent="0.2">
      <c r="A2" s="386" t="s">
        <v>37</v>
      </c>
      <c r="B2" s="387"/>
      <c r="C2" s="50"/>
      <c r="D2" s="4"/>
      <c r="E2" s="95"/>
    </row>
    <row r="3" spans="1:7" ht="15" x14ac:dyDescent="0.2">
      <c r="A3" s="390" t="s">
        <v>38</v>
      </c>
      <c r="B3" s="391"/>
      <c r="C3" s="392"/>
      <c r="D3" s="5"/>
      <c r="E3" s="96"/>
    </row>
    <row r="4" spans="1:7" ht="33" customHeight="1" x14ac:dyDescent="0.2">
      <c r="A4" s="393" t="s">
        <v>39</v>
      </c>
      <c r="B4" s="394"/>
      <c r="C4" s="395"/>
      <c r="D4" s="5"/>
      <c r="E4" s="96"/>
    </row>
    <row r="5" spans="1:7" ht="23.25" customHeight="1" x14ac:dyDescent="0.2">
      <c r="A5" s="48"/>
      <c r="B5" s="49"/>
      <c r="C5" s="49"/>
      <c r="D5" s="5"/>
      <c r="E5" s="96"/>
    </row>
    <row r="6" spans="1:7" s="121" customFormat="1" ht="15.75" x14ac:dyDescent="0.2">
      <c r="A6" s="38" t="s">
        <v>42</v>
      </c>
      <c r="B6" s="53"/>
      <c r="C6" s="54"/>
      <c r="D6" s="139"/>
      <c r="E6" s="293"/>
    </row>
    <row r="7" spans="1:7" s="121" customFormat="1" x14ac:dyDescent="0.2">
      <c r="A7" s="55" t="s">
        <v>43</v>
      </c>
      <c r="B7" s="156"/>
      <c r="C7" s="156"/>
      <c r="D7" s="319"/>
      <c r="E7" s="320">
        <f>SUM(D8:D48)</f>
        <v>131873585</v>
      </c>
    </row>
    <row r="8" spans="1:7" s="121" customFormat="1" ht="16.5" customHeight="1" x14ac:dyDescent="0.2">
      <c r="A8" s="388" t="s">
        <v>44</v>
      </c>
      <c r="B8" s="389"/>
      <c r="C8" s="54"/>
      <c r="D8" s="39">
        <f>SUM(C16)</f>
        <v>119070898</v>
      </c>
      <c r="E8" s="97"/>
    </row>
    <row r="9" spans="1:7" s="21" customFormat="1" x14ac:dyDescent="0.2">
      <c r="A9" s="129"/>
      <c r="B9" s="20" t="s">
        <v>3</v>
      </c>
      <c r="C9" s="321"/>
      <c r="D9" s="319"/>
      <c r="E9" s="154"/>
    </row>
    <row r="10" spans="1:7" s="21" customFormat="1" ht="25.5" x14ac:dyDescent="0.2">
      <c r="A10" s="322"/>
      <c r="B10" s="128" t="s">
        <v>105</v>
      </c>
      <c r="C10" s="321"/>
      <c r="D10" s="319"/>
      <c r="E10" s="154"/>
    </row>
    <row r="11" spans="1:7" s="21" customFormat="1" x14ac:dyDescent="0.2">
      <c r="A11" s="322"/>
      <c r="B11" s="128" t="s">
        <v>209</v>
      </c>
      <c r="C11" s="321">
        <v>8270000</v>
      </c>
      <c r="D11" s="319"/>
      <c r="E11" s="154"/>
      <c r="G11" s="323"/>
    </row>
    <row r="12" spans="1:7" s="21" customFormat="1" x14ac:dyDescent="0.2">
      <c r="A12" s="322"/>
      <c r="B12" s="128" t="s">
        <v>218</v>
      </c>
      <c r="C12" s="326">
        <f>11*10070718</f>
        <v>110777898</v>
      </c>
      <c r="D12" s="153"/>
      <c r="E12" s="154"/>
    </row>
    <row r="13" spans="1:7" s="21" customFormat="1" x14ac:dyDescent="0.2">
      <c r="A13" s="322"/>
      <c r="B13" s="128" t="s">
        <v>219</v>
      </c>
      <c r="C13" s="321">
        <v>23000</v>
      </c>
      <c r="D13" s="153"/>
      <c r="E13" s="154"/>
    </row>
    <row r="14" spans="1:7" s="21" customFormat="1" x14ac:dyDescent="0.2">
      <c r="A14" s="322"/>
      <c r="B14" s="327" t="s">
        <v>4</v>
      </c>
      <c r="C14" s="19">
        <f>SUM(C11:C13)</f>
        <v>119070898</v>
      </c>
      <c r="D14" s="319"/>
      <c r="E14" s="154"/>
    </row>
    <row r="15" spans="1:7" s="91" customFormat="1" x14ac:dyDescent="0.2">
      <c r="A15" s="56"/>
      <c r="B15" s="57"/>
      <c r="C15" s="58"/>
      <c r="D15" s="59"/>
      <c r="E15" s="98"/>
    </row>
    <row r="16" spans="1:7" s="21" customFormat="1" x14ac:dyDescent="0.2">
      <c r="A16" s="335"/>
      <c r="B16" s="336" t="s">
        <v>45</v>
      </c>
      <c r="C16" s="131">
        <f>SUM(C14)</f>
        <v>119070898</v>
      </c>
      <c r="D16" s="337"/>
      <c r="E16" s="338"/>
    </row>
    <row r="17" spans="1:8" s="91" customFormat="1" x14ac:dyDescent="0.2">
      <c r="A17" s="62"/>
      <c r="B17" s="63"/>
      <c r="C17" s="64"/>
      <c r="D17" s="65"/>
      <c r="E17" s="101"/>
    </row>
    <row r="18" spans="1:8" s="91" customFormat="1" x14ac:dyDescent="0.2">
      <c r="A18" s="62"/>
      <c r="B18" s="63"/>
      <c r="C18" s="64"/>
      <c r="D18" s="65"/>
      <c r="E18" s="101"/>
    </row>
    <row r="19" spans="1:8" s="7" customFormat="1" ht="15.75" x14ac:dyDescent="0.2">
      <c r="A19" s="384" t="s">
        <v>110</v>
      </c>
      <c r="B19" s="385"/>
      <c r="C19" s="282"/>
      <c r="D19" s="126">
        <f>SUM(C21)</f>
        <v>3000000</v>
      </c>
      <c r="E19" s="127"/>
    </row>
    <row r="20" spans="1:8" s="7" customFormat="1" ht="12.75" customHeight="1" x14ac:dyDescent="0.2">
      <c r="A20" s="317"/>
      <c r="B20" s="318" t="s">
        <v>149</v>
      </c>
      <c r="C20" s="9">
        <v>3000000</v>
      </c>
      <c r="D20" s="4"/>
      <c r="E20" s="102"/>
    </row>
    <row r="21" spans="1:8" s="7" customFormat="1" ht="12.75" customHeight="1" x14ac:dyDescent="0.2">
      <c r="A21" s="353"/>
      <c r="B21" s="122" t="s">
        <v>123</v>
      </c>
      <c r="C21" s="51">
        <f>SUM(C20)</f>
        <v>3000000</v>
      </c>
      <c r="D21" s="354"/>
      <c r="E21" s="355"/>
    </row>
    <row r="22" spans="1:8" s="91" customFormat="1" x14ac:dyDescent="0.2">
      <c r="A22" s="56"/>
      <c r="B22" s="66"/>
      <c r="C22" s="67"/>
      <c r="D22" s="68"/>
      <c r="E22" s="103"/>
    </row>
    <row r="23" spans="1:8" s="21" customFormat="1" ht="15.75" x14ac:dyDescent="0.2">
      <c r="A23" s="384" t="s">
        <v>46</v>
      </c>
      <c r="B23" s="385"/>
      <c r="C23" s="282"/>
      <c r="D23" s="126">
        <f>SUM(C25)</f>
        <v>1534314</v>
      </c>
      <c r="E23" s="127"/>
    </row>
    <row r="24" spans="1:8" s="21" customFormat="1" x14ac:dyDescent="0.2">
      <c r="A24" s="339"/>
      <c r="B24" s="340" t="s">
        <v>178</v>
      </c>
      <c r="C24" s="120">
        <v>1534314</v>
      </c>
      <c r="D24" s="145"/>
      <c r="E24" s="301"/>
    </row>
    <row r="25" spans="1:8" s="121" customFormat="1" ht="16.5" customHeight="1" x14ac:dyDescent="0.2">
      <c r="A25" s="335"/>
      <c r="B25" s="130" t="s">
        <v>5</v>
      </c>
      <c r="C25" s="131">
        <f>SUM(C24:C24)</f>
        <v>1534314</v>
      </c>
      <c r="D25" s="337"/>
      <c r="E25" s="338"/>
    </row>
    <row r="26" spans="1:8" s="93" customFormat="1" ht="13.5" customHeight="1" x14ac:dyDescent="0.2">
      <c r="A26" s="56"/>
      <c r="B26" s="70"/>
      <c r="C26" s="60"/>
      <c r="D26" s="68"/>
      <c r="E26" s="103"/>
    </row>
    <row r="27" spans="1:8" s="92" customFormat="1" x14ac:dyDescent="0.2">
      <c r="A27" s="61"/>
      <c r="B27" s="71"/>
      <c r="C27" s="67"/>
      <c r="D27" s="68"/>
      <c r="E27" s="103"/>
    </row>
    <row r="28" spans="1:8" s="359" customFormat="1" ht="13.5" customHeight="1" x14ac:dyDescent="0.2">
      <c r="A28" s="384" t="s">
        <v>48</v>
      </c>
      <c r="B28" s="385"/>
      <c r="C28" s="16"/>
      <c r="D28" s="126">
        <f>SUM(C32)</f>
        <v>5809000</v>
      </c>
      <c r="E28" s="127"/>
    </row>
    <row r="29" spans="1:8" s="1" customFormat="1" ht="13.5" customHeight="1" x14ac:dyDescent="0.2">
      <c r="A29" s="44"/>
      <c r="B29" s="360" t="s">
        <v>6</v>
      </c>
      <c r="C29" s="16"/>
      <c r="D29" s="6"/>
      <c r="E29" s="99"/>
    </row>
    <row r="30" spans="1:8" s="1" customFormat="1" ht="25.5" x14ac:dyDescent="0.2">
      <c r="A30" s="43"/>
      <c r="B30" s="15" t="s">
        <v>221</v>
      </c>
      <c r="C30" s="16"/>
      <c r="D30" s="6"/>
      <c r="E30" s="99"/>
      <c r="G30" s="15"/>
    </row>
    <row r="31" spans="1:8" s="121" customFormat="1" ht="29.25" customHeight="1" x14ac:dyDescent="0.2">
      <c r="A31" s="43"/>
      <c r="B31" s="18" t="s">
        <v>210</v>
      </c>
      <c r="C31" s="123">
        <f>23*270000-270000-88000-43000</f>
        <v>5809000</v>
      </c>
      <c r="D31" s="6"/>
      <c r="E31" s="99"/>
      <c r="H31" s="7"/>
    </row>
    <row r="32" spans="1:8" s="7" customFormat="1" x14ac:dyDescent="0.2">
      <c r="A32" s="43"/>
      <c r="B32" s="314" t="s">
        <v>7</v>
      </c>
      <c r="C32" s="361">
        <f>SUM(C31:C31)</f>
        <v>5809000</v>
      </c>
      <c r="D32" s="6"/>
      <c r="E32" s="99"/>
    </row>
    <row r="33" spans="1:7" s="362" customFormat="1" x14ac:dyDescent="0.2">
      <c r="A33" s="43"/>
      <c r="B33" s="17"/>
      <c r="C33" s="16"/>
      <c r="D33" s="6"/>
      <c r="E33" s="99"/>
    </row>
    <row r="34" spans="1:7" s="7" customFormat="1" x14ac:dyDescent="0.2">
      <c r="A34" s="384" t="s">
        <v>47</v>
      </c>
      <c r="B34" s="385"/>
      <c r="C34" s="16"/>
      <c r="D34" s="126">
        <f>SUM(C36)</f>
        <v>450000</v>
      </c>
      <c r="E34" s="127"/>
    </row>
    <row r="35" spans="1:7" s="7" customFormat="1" x14ac:dyDescent="0.2">
      <c r="A35" s="324"/>
      <c r="B35" s="176" t="s">
        <v>150</v>
      </c>
      <c r="C35" s="16">
        <v>450000</v>
      </c>
      <c r="D35" s="126"/>
      <c r="E35" s="127"/>
      <c r="G35" s="7" t="s">
        <v>156</v>
      </c>
    </row>
    <row r="36" spans="1:7" s="7" customFormat="1" x14ac:dyDescent="0.2">
      <c r="A36" s="353"/>
      <c r="B36" s="314" t="s">
        <v>8</v>
      </c>
      <c r="C36" s="51">
        <f>SUM(C35)</f>
        <v>450000</v>
      </c>
      <c r="D36" s="354"/>
      <c r="E36" s="355"/>
    </row>
    <row r="37" spans="1:7" s="92" customFormat="1" x14ac:dyDescent="0.2">
      <c r="A37" s="56"/>
      <c r="B37" s="72"/>
      <c r="C37" s="60"/>
      <c r="D37" s="59"/>
      <c r="E37" s="98"/>
    </row>
    <row r="38" spans="1:7" s="7" customFormat="1" ht="12.75" customHeight="1" x14ac:dyDescent="0.2">
      <c r="A38" s="384" t="s">
        <v>49</v>
      </c>
      <c r="B38" s="385"/>
      <c r="C38" s="282"/>
      <c r="D38" s="126">
        <f>SUM(C43)</f>
        <v>272000</v>
      </c>
      <c r="E38" s="127"/>
    </row>
    <row r="39" spans="1:7" s="7" customFormat="1" x14ac:dyDescent="0.2">
      <c r="A39" s="44"/>
      <c r="B39" s="177"/>
      <c r="C39" s="16"/>
      <c r="D39" s="6"/>
      <c r="E39" s="99"/>
    </row>
    <row r="40" spans="1:7" s="7" customFormat="1" ht="51" x14ac:dyDescent="0.2">
      <c r="A40" s="43"/>
      <c r="B40" s="328" t="s">
        <v>220</v>
      </c>
      <c r="C40" s="16"/>
      <c r="D40" s="6"/>
      <c r="E40" s="99"/>
    </row>
    <row r="41" spans="1:7" s="7" customFormat="1" x14ac:dyDescent="0.2">
      <c r="A41" s="44"/>
      <c r="B41" s="329" t="s">
        <v>152</v>
      </c>
      <c r="C41" s="16">
        <f>23*12*1000-4*1000</f>
        <v>272000</v>
      </c>
      <c r="D41" s="6"/>
      <c r="E41" s="99"/>
    </row>
    <row r="42" spans="1:7" s="7" customFormat="1" x14ac:dyDescent="0.2">
      <c r="A42" s="44"/>
      <c r="B42" s="329"/>
      <c r="C42" s="16"/>
      <c r="D42" s="6"/>
      <c r="E42" s="99"/>
    </row>
    <row r="43" spans="1:7" s="7" customFormat="1" ht="15.75" customHeight="1" x14ac:dyDescent="0.2">
      <c r="A43" s="43"/>
      <c r="B43" s="314" t="s">
        <v>9</v>
      </c>
      <c r="C43" s="51">
        <f>SUM(C41:C42)</f>
        <v>272000</v>
      </c>
      <c r="D43" s="6"/>
      <c r="E43" s="99"/>
    </row>
    <row r="44" spans="1:7" s="92" customFormat="1" x14ac:dyDescent="0.2">
      <c r="A44" s="56"/>
      <c r="B44" s="75"/>
      <c r="C44" s="75"/>
      <c r="D44" s="59"/>
      <c r="E44" s="98"/>
    </row>
    <row r="45" spans="1:7" s="7" customFormat="1" ht="18.75" customHeight="1" x14ac:dyDescent="0.2">
      <c r="A45" s="384" t="s">
        <v>50</v>
      </c>
      <c r="B45" s="385"/>
      <c r="C45" s="358"/>
      <c r="D45" s="126">
        <f>SUM(C48)</f>
        <v>1737373</v>
      </c>
      <c r="E45" s="127"/>
    </row>
    <row r="46" spans="1:7" s="7" customFormat="1" ht="18.75" customHeight="1" x14ac:dyDescent="0.2">
      <c r="A46" s="366"/>
      <c r="B46" s="263" t="s">
        <v>213</v>
      </c>
      <c r="C46" s="171">
        <v>947373</v>
      </c>
      <c r="D46" s="126"/>
      <c r="E46" s="127"/>
    </row>
    <row r="47" spans="1:7" s="91" customFormat="1" ht="26.25" customHeight="1" x14ac:dyDescent="0.2">
      <c r="A47" s="73"/>
      <c r="B47" s="179" t="s">
        <v>36</v>
      </c>
      <c r="C47" s="325">
        <v>790000</v>
      </c>
      <c r="D47" s="77"/>
      <c r="E47" s="104"/>
    </row>
    <row r="48" spans="1:7" s="21" customFormat="1" ht="30.75" customHeight="1" x14ac:dyDescent="0.2">
      <c r="A48" s="129"/>
      <c r="B48" s="344" t="s">
        <v>51</v>
      </c>
      <c r="C48" s="131">
        <f>SUM(C46:C47)</f>
        <v>1737373</v>
      </c>
      <c r="D48" s="118"/>
      <c r="E48" s="119"/>
    </row>
    <row r="49" spans="1:9" s="92" customFormat="1" x14ac:dyDescent="0.2">
      <c r="A49" s="73"/>
      <c r="B49" s="78"/>
      <c r="C49" s="74"/>
      <c r="D49" s="77"/>
      <c r="E49" s="104"/>
    </row>
    <row r="50" spans="1:9" s="7" customFormat="1" x14ac:dyDescent="0.2">
      <c r="A50" s="124" t="s">
        <v>52</v>
      </c>
      <c r="B50" s="279"/>
      <c r="C50" s="279"/>
      <c r="D50" s="126"/>
      <c r="E50" s="127">
        <f>SUM(D51:D54)</f>
        <v>100000</v>
      </c>
    </row>
    <row r="51" spans="1:9" s="285" customFormat="1" ht="27" customHeight="1" x14ac:dyDescent="0.2">
      <c r="A51" s="384" t="s">
        <v>116</v>
      </c>
      <c r="B51" s="385"/>
      <c r="C51" s="282"/>
      <c r="D51" s="126">
        <f>SUM(C52)</f>
        <v>0</v>
      </c>
      <c r="E51" s="127"/>
      <c r="F51" s="284"/>
      <c r="G51" s="284"/>
      <c r="H51" s="284"/>
      <c r="I51" s="284"/>
    </row>
    <row r="52" spans="1:9" s="227" customFormat="1" x14ac:dyDescent="0.2">
      <c r="A52" s="330"/>
      <c r="B52" s="331"/>
      <c r="C52" s="332"/>
      <c r="D52" s="333"/>
      <c r="E52" s="334"/>
    </row>
    <row r="53" spans="1:9" s="92" customFormat="1" x14ac:dyDescent="0.2">
      <c r="A53" s="56"/>
      <c r="B53" s="72"/>
      <c r="C53" s="114"/>
      <c r="D53" s="59"/>
      <c r="E53" s="98"/>
    </row>
    <row r="54" spans="1:9" s="7" customFormat="1" x14ac:dyDescent="0.2">
      <c r="A54" s="384" t="s">
        <v>53</v>
      </c>
      <c r="B54" s="385"/>
      <c r="C54" s="123"/>
      <c r="D54" s="126">
        <f>SUM(C56)</f>
        <v>100000</v>
      </c>
      <c r="E54" s="127"/>
    </row>
    <row r="55" spans="1:9" s="7" customFormat="1" x14ac:dyDescent="0.2">
      <c r="A55" s="43"/>
      <c r="B55" s="15" t="s">
        <v>54</v>
      </c>
      <c r="C55" s="365">
        <v>100000</v>
      </c>
      <c r="D55" s="6"/>
      <c r="E55" s="99"/>
      <c r="F55" s="315" t="s">
        <v>206</v>
      </c>
      <c r="G55" s="315"/>
    </row>
    <row r="56" spans="1:9" s="7" customFormat="1" ht="15.75" customHeight="1" x14ac:dyDescent="0.2">
      <c r="A56" s="43"/>
      <c r="B56" s="314" t="s">
        <v>55</v>
      </c>
      <c r="C56" s="51">
        <f>SUM(C55)</f>
        <v>100000</v>
      </c>
      <c r="D56" s="6"/>
      <c r="E56" s="99"/>
    </row>
    <row r="57" spans="1:9" s="92" customFormat="1" x14ac:dyDescent="0.2">
      <c r="A57" s="56"/>
      <c r="B57" s="85"/>
      <c r="C57" s="60"/>
      <c r="D57" s="59"/>
      <c r="E57" s="98"/>
    </row>
    <row r="58" spans="1:9" s="92" customFormat="1" x14ac:dyDescent="0.2">
      <c r="A58" s="56"/>
      <c r="B58" s="85"/>
      <c r="C58" s="60"/>
      <c r="D58" s="59"/>
      <c r="E58" s="98"/>
    </row>
    <row r="59" spans="1:9" s="21" customFormat="1" ht="14.25" customHeight="1" x14ac:dyDescent="0.2">
      <c r="A59" s="396" t="s">
        <v>10</v>
      </c>
      <c r="B59" s="397"/>
      <c r="C59" s="88">
        <f>SUM(C56+C52+C48+C43+C36+C32+C25+C21+C16)</f>
        <v>131973585</v>
      </c>
      <c r="D59" s="89">
        <f>SUM(D7:D57)</f>
        <v>131973585</v>
      </c>
      <c r="E59" s="105">
        <f>SUM(E7:E57)</f>
        <v>131973585</v>
      </c>
    </row>
    <row r="60" spans="1:9" s="259" customFormat="1" x14ac:dyDescent="0.2">
      <c r="A60" s="73"/>
      <c r="B60" s="81"/>
      <c r="C60" s="58"/>
      <c r="D60" s="77"/>
      <c r="E60" s="104"/>
    </row>
    <row r="61" spans="1:9" s="91" customFormat="1" x14ac:dyDescent="0.2">
      <c r="A61" s="80"/>
      <c r="B61" s="78"/>
      <c r="C61" s="74"/>
      <c r="D61" s="77"/>
      <c r="E61" s="104"/>
    </row>
    <row r="62" spans="1:9" s="21" customFormat="1" ht="14.25" customHeight="1" x14ac:dyDescent="0.2">
      <c r="A62" s="38" t="s">
        <v>57</v>
      </c>
      <c r="B62" s="53"/>
      <c r="C62" s="54"/>
      <c r="D62" s="139"/>
      <c r="E62" s="293"/>
    </row>
    <row r="63" spans="1:9" s="21" customFormat="1" x14ac:dyDescent="0.2">
      <c r="A63" s="158" t="s">
        <v>58</v>
      </c>
      <c r="B63" s="147"/>
      <c r="C63" s="345"/>
      <c r="D63" s="157">
        <f>SUM(C73)</f>
        <v>17137673.420000002</v>
      </c>
      <c r="E63" s="346">
        <f>SUM(D63:D80)-1</f>
        <v>18069715.720000003</v>
      </c>
    </row>
    <row r="64" spans="1:9" s="21" customFormat="1" x14ac:dyDescent="0.2">
      <c r="A64" s="158"/>
      <c r="B64" s="147" t="s">
        <v>214</v>
      </c>
      <c r="C64" s="233">
        <f>C14*0.13</f>
        <v>15479216.74</v>
      </c>
      <c r="D64" s="157"/>
      <c r="E64" s="346"/>
    </row>
    <row r="65" spans="1:6" s="21" customFormat="1" x14ac:dyDescent="0.2">
      <c r="A65" s="158"/>
      <c r="B65" s="147" t="s">
        <v>215</v>
      </c>
      <c r="C65" s="233">
        <v>123165</v>
      </c>
      <c r="D65" s="157"/>
      <c r="E65" s="346"/>
    </row>
    <row r="66" spans="1:6" s="21" customFormat="1" x14ac:dyDescent="0.2">
      <c r="A66" s="170"/>
      <c r="B66" s="147" t="s">
        <v>211</v>
      </c>
      <c r="C66" s="120">
        <f>C21*0.13</f>
        <v>390000</v>
      </c>
      <c r="D66" s="118"/>
      <c r="E66" s="119"/>
    </row>
    <row r="67" spans="1:6" s="21" customFormat="1" x14ac:dyDescent="0.2">
      <c r="A67" s="170"/>
      <c r="B67" s="115" t="s">
        <v>170</v>
      </c>
      <c r="C67" s="120">
        <f>C25*0.13</f>
        <v>199460.82</v>
      </c>
      <c r="D67" s="118"/>
      <c r="E67" s="119"/>
    </row>
    <row r="68" spans="1:6" s="21" customFormat="1" x14ac:dyDescent="0.2">
      <c r="A68" s="170"/>
      <c r="B68" s="115" t="s">
        <v>171</v>
      </c>
      <c r="C68" s="120">
        <f>(C32)*0.13</f>
        <v>755170</v>
      </c>
      <c r="D68" s="118"/>
      <c r="E68" s="119"/>
    </row>
    <row r="69" spans="1:6" s="21" customFormat="1" x14ac:dyDescent="0.2">
      <c r="A69" s="170"/>
      <c r="B69" s="115" t="s">
        <v>157</v>
      </c>
      <c r="C69" s="120">
        <f>C43*0.13</f>
        <v>35360</v>
      </c>
      <c r="D69" s="118"/>
      <c r="E69" s="119"/>
    </row>
    <row r="70" spans="1:6" s="21" customFormat="1" x14ac:dyDescent="0.2">
      <c r="A70" s="170"/>
      <c r="B70" s="347" t="s">
        <v>158</v>
      </c>
      <c r="C70" s="120">
        <f>C47*0.13</f>
        <v>102700</v>
      </c>
      <c r="D70" s="118"/>
      <c r="E70" s="119"/>
    </row>
    <row r="71" spans="1:6" s="21" customFormat="1" ht="29.25" customHeight="1" x14ac:dyDescent="0.2">
      <c r="A71" s="170"/>
      <c r="B71" s="115" t="s">
        <v>159</v>
      </c>
      <c r="C71" s="171">
        <f>850000*1.27*0.2*1.18*0.13</f>
        <v>33119.06</v>
      </c>
      <c r="D71" s="118"/>
      <c r="E71" s="119"/>
    </row>
    <row r="72" spans="1:6" s="21" customFormat="1" ht="25.5" x14ac:dyDescent="0.2">
      <c r="A72" s="335"/>
      <c r="B72" s="343" t="s">
        <v>172</v>
      </c>
      <c r="C72" s="120">
        <f>100000*1.27*1.18*0.13</f>
        <v>19481.8</v>
      </c>
      <c r="D72" s="337"/>
      <c r="E72" s="338"/>
    </row>
    <row r="73" spans="1:6" s="21" customFormat="1" ht="12.75" customHeight="1" x14ac:dyDescent="0.2">
      <c r="A73" s="335"/>
      <c r="B73" s="344" t="s">
        <v>59</v>
      </c>
      <c r="C73" s="363">
        <f>SUM(C64:C72)</f>
        <v>17137673.420000002</v>
      </c>
      <c r="D73" s="337"/>
      <c r="E73" s="338"/>
    </row>
    <row r="74" spans="1:6" s="21" customFormat="1" x14ac:dyDescent="0.2">
      <c r="A74" s="158" t="s">
        <v>60</v>
      </c>
      <c r="B74" s="344"/>
      <c r="C74" s="171"/>
      <c r="D74" s="116">
        <f>SUM(C76)</f>
        <v>0</v>
      </c>
      <c r="E74" s="117"/>
    </row>
    <row r="75" spans="1:6" s="180" customFormat="1" x14ac:dyDescent="0.2">
      <c r="A75" s="348"/>
      <c r="B75" s="115"/>
      <c r="C75" s="350">
        <v>0</v>
      </c>
      <c r="D75" s="126"/>
      <c r="E75" s="127"/>
      <c r="F75" s="351"/>
    </row>
    <row r="76" spans="1:6" s="21" customFormat="1" ht="38.25" x14ac:dyDescent="0.2">
      <c r="A76" s="181"/>
      <c r="B76" s="349" t="s">
        <v>151</v>
      </c>
      <c r="C76" s="131">
        <f>SUM(C75:C75)</f>
        <v>0</v>
      </c>
      <c r="D76" s="118"/>
      <c r="E76" s="119"/>
    </row>
    <row r="77" spans="1:6" s="21" customFormat="1" x14ac:dyDescent="0.2">
      <c r="A77" s="181"/>
      <c r="B77" s="344" t="s">
        <v>61</v>
      </c>
      <c r="C77" s="171"/>
      <c r="D77" s="118"/>
      <c r="E77" s="119"/>
    </row>
    <row r="78" spans="1:6" s="342" customFormat="1" ht="15" x14ac:dyDescent="0.2">
      <c r="A78" s="158" t="s">
        <v>62</v>
      </c>
      <c r="B78" s="341"/>
      <c r="C78" s="171"/>
      <c r="D78" s="116">
        <f>SUM(C83)</f>
        <v>932043.3</v>
      </c>
      <c r="E78" s="117"/>
    </row>
    <row r="79" spans="1:6" s="342" customFormat="1" ht="15" x14ac:dyDescent="0.2">
      <c r="A79" s="158"/>
      <c r="B79" s="341"/>
      <c r="D79" s="116"/>
      <c r="E79" s="117"/>
    </row>
    <row r="80" spans="1:6" s="21" customFormat="1" ht="25.5" x14ac:dyDescent="0.2">
      <c r="A80" s="181"/>
      <c r="B80" s="115" t="s">
        <v>160</v>
      </c>
      <c r="C80" s="171">
        <f>850000*1.27*0.2*1.18*0.15</f>
        <v>38214.299999999996</v>
      </c>
      <c r="D80" s="118"/>
      <c r="E80" s="119"/>
    </row>
    <row r="81" spans="1:6" s="21" customFormat="1" ht="25.5" x14ac:dyDescent="0.2">
      <c r="A81" s="181"/>
      <c r="B81" s="115" t="s">
        <v>173</v>
      </c>
      <c r="C81" s="120">
        <f>100000*1.27*1.18*0.15</f>
        <v>22479</v>
      </c>
      <c r="D81" s="118"/>
      <c r="E81" s="119"/>
    </row>
    <row r="82" spans="1:6" s="21" customFormat="1" x14ac:dyDescent="0.2">
      <c r="A82" s="181"/>
      <c r="B82" s="115" t="s">
        <v>128</v>
      </c>
      <c r="C82" s="120">
        <f>C32*0.15</f>
        <v>871350</v>
      </c>
      <c r="D82" s="118"/>
      <c r="E82" s="119"/>
    </row>
    <row r="83" spans="1:6" s="7" customFormat="1" x14ac:dyDescent="0.2">
      <c r="A83" s="317"/>
      <c r="B83" s="344" t="s">
        <v>63</v>
      </c>
      <c r="C83" s="363">
        <f>SUM(C80:C82)</f>
        <v>932043.3</v>
      </c>
      <c r="D83" s="6"/>
      <c r="E83" s="99"/>
    </row>
    <row r="84" spans="1:6" s="7" customFormat="1" ht="15.75" customHeight="1" x14ac:dyDescent="0.2">
      <c r="A84" s="317"/>
      <c r="B84" s="314"/>
      <c r="C84" s="16"/>
      <c r="D84" s="6"/>
      <c r="E84" s="99"/>
    </row>
    <row r="85" spans="1:6" s="7" customFormat="1" ht="6.75" customHeight="1" x14ac:dyDescent="0.2">
      <c r="A85" s="317"/>
      <c r="B85" s="352"/>
      <c r="C85" s="16"/>
      <c r="D85" s="6"/>
      <c r="E85" s="99"/>
    </row>
    <row r="86" spans="1:6" s="21" customFormat="1" ht="15.75" x14ac:dyDescent="0.2">
      <c r="A86" s="398" t="s">
        <v>56</v>
      </c>
      <c r="B86" s="399"/>
      <c r="C86" s="88">
        <f>SUM(C76+C73+C83)-1</f>
        <v>18069715.720000003</v>
      </c>
      <c r="D86" s="88">
        <f>SUM(D62:D82)-1</f>
        <v>18069715.720000003</v>
      </c>
      <c r="E86" s="88">
        <f>SUM(E62:E82)</f>
        <v>18069715.720000003</v>
      </c>
    </row>
    <row r="87" spans="1:6" s="47" customFormat="1" x14ac:dyDescent="0.2">
      <c r="A87" s="69"/>
      <c r="C87" s="60"/>
      <c r="D87" s="59"/>
      <c r="E87" s="98"/>
    </row>
    <row r="88" spans="1:6" x14ac:dyDescent="0.2">
      <c r="A88" s="69"/>
      <c r="B88" s="84"/>
      <c r="C88" s="60"/>
      <c r="D88" s="59"/>
      <c r="E88" s="98"/>
      <c r="F88" s="3" t="s">
        <v>183</v>
      </c>
    </row>
    <row r="89" spans="1:6" x14ac:dyDescent="0.2">
      <c r="A89" s="69"/>
      <c r="B89" s="84"/>
      <c r="C89" s="67"/>
      <c r="D89" s="77"/>
      <c r="E89" s="104"/>
    </row>
    <row r="90" spans="1:6" s="91" customFormat="1" ht="15.75" x14ac:dyDescent="0.2">
      <c r="A90" s="38" t="s">
        <v>64</v>
      </c>
      <c r="B90" s="78"/>
      <c r="C90" s="19"/>
      <c r="D90" s="116"/>
      <c r="E90" s="117"/>
    </row>
    <row r="91" spans="1:6" s="21" customFormat="1" ht="15.75" x14ac:dyDescent="0.2">
      <c r="A91" s="55" t="s">
        <v>65</v>
      </c>
      <c r="B91" s="115"/>
      <c r="C91" s="54"/>
      <c r="D91" s="39"/>
      <c r="E91" s="97">
        <f>SUM(D92:D102)</f>
        <v>1593347</v>
      </c>
    </row>
    <row r="92" spans="1:6" s="21" customFormat="1" ht="15.75" x14ac:dyDescent="0.2">
      <c r="A92" s="182" t="s">
        <v>66</v>
      </c>
      <c r="B92" s="53"/>
      <c r="C92" s="54"/>
      <c r="D92" s="39">
        <f>SUM(C98)</f>
        <v>30000</v>
      </c>
      <c r="E92" s="97"/>
    </row>
    <row r="93" spans="1:6" s="21" customFormat="1" ht="15.75" x14ac:dyDescent="0.2">
      <c r="A93" s="181" t="s">
        <v>67</v>
      </c>
      <c r="B93" s="53"/>
      <c r="C93" s="171"/>
      <c r="D93" s="118"/>
      <c r="E93" s="119"/>
    </row>
    <row r="94" spans="1:6" s="21" customFormat="1" x14ac:dyDescent="0.2">
      <c r="A94" s="181"/>
      <c r="B94" s="183"/>
      <c r="D94" s="118"/>
      <c r="E94" s="119"/>
    </row>
    <row r="95" spans="1:6" s="21" customFormat="1" x14ac:dyDescent="0.2">
      <c r="A95" s="170"/>
      <c r="B95" s="184" t="s">
        <v>140</v>
      </c>
      <c r="C95" s="171">
        <v>0</v>
      </c>
      <c r="D95" s="118"/>
      <c r="E95" s="119"/>
    </row>
    <row r="96" spans="1:6" s="121" customFormat="1" x14ac:dyDescent="0.2">
      <c r="A96" s="43"/>
      <c r="B96" s="184" t="s">
        <v>12</v>
      </c>
      <c r="C96" s="120">
        <v>15000</v>
      </c>
      <c r="D96" s="6"/>
      <c r="E96" s="99"/>
    </row>
    <row r="97" spans="1:6" s="121" customFormat="1" x14ac:dyDescent="0.2">
      <c r="A97" s="43"/>
      <c r="B97" s="177" t="s">
        <v>13</v>
      </c>
      <c r="C97" s="16">
        <v>15000</v>
      </c>
      <c r="D97" s="6"/>
      <c r="E97" s="99"/>
      <c r="F97" s="173">
        <v>79154</v>
      </c>
    </row>
    <row r="98" spans="1:6" s="121" customFormat="1" x14ac:dyDescent="0.2">
      <c r="A98" s="186"/>
      <c r="B98" s="122" t="s">
        <v>68</v>
      </c>
      <c r="C98" s="185">
        <f>SUM(C95:C97)</f>
        <v>30000</v>
      </c>
      <c r="D98" s="6"/>
      <c r="E98" s="99"/>
    </row>
    <row r="99" spans="1:6" s="121" customFormat="1" x14ac:dyDescent="0.2">
      <c r="A99" s="186"/>
      <c r="B99" s="122"/>
      <c r="C99" s="51"/>
      <c r="D99" s="6"/>
      <c r="E99" s="99"/>
    </row>
    <row r="100" spans="1:6" s="121" customFormat="1" x14ac:dyDescent="0.2">
      <c r="A100" s="168" t="s">
        <v>69</v>
      </c>
      <c r="B100" s="160"/>
      <c r="C100" s="9"/>
      <c r="D100" s="39">
        <f>SUM(C118)</f>
        <v>1563347</v>
      </c>
      <c r="E100" s="97"/>
    </row>
    <row r="101" spans="1:6" s="121" customFormat="1" ht="15.75" x14ac:dyDescent="0.2">
      <c r="A101" s="159" t="s">
        <v>70</v>
      </c>
      <c r="B101" s="169"/>
      <c r="C101" s="171"/>
      <c r="D101" s="118"/>
      <c r="E101" s="119"/>
    </row>
    <row r="102" spans="1:6" s="121" customFormat="1" x14ac:dyDescent="0.2">
      <c r="A102" s="159"/>
      <c r="B102" s="22"/>
      <c r="C102" s="171"/>
      <c r="D102" s="6"/>
      <c r="E102" s="99"/>
      <c r="F102" s="173"/>
    </row>
    <row r="103" spans="1:6" s="121" customFormat="1" ht="24" x14ac:dyDescent="0.2">
      <c r="A103" s="43"/>
      <c r="B103" s="187" t="s">
        <v>176</v>
      </c>
      <c r="C103" s="16">
        <v>500000</v>
      </c>
      <c r="D103" s="6"/>
      <c r="E103" s="99"/>
    </row>
    <row r="104" spans="1:6" s="7" customFormat="1" x14ac:dyDescent="0.2">
      <c r="A104" s="43"/>
      <c r="B104" s="172" t="s">
        <v>11</v>
      </c>
      <c r="C104" s="188">
        <f>SUM(C103:C103)</f>
        <v>500000</v>
      </c>
      <c r="D104" s="6"/>
      <c r="E104" s="99"/>
    </row>
    <row r="105" spans="1:6" s="7" customFormat="1" x14ac:dyDescent="0.2">
      <c r="A105" s="357" t="s">
        <v>71</v>
      </c>
      <c r="B105" s="23"/>
      <c r="C105" s="9"/>
      <c r="D105" s="6"/>
      <c r="E105" s="99"/>
    </row>
    <row r="106" spans="1:6" s="7" customFormat="1" x14ac:dyDescent="0.2">
      <c r="A106" s="43"/>
      <c r="B106" s="177" t="s">
        <v>14</v>
      </c>
      <c r="C106" s="16">
        <f>228346+1</f>
        <v>228347</v>
      </c>
      <c r="D106" s="6"/>
      <c r="E106" s="99"/>
    </row>
    <row r="107" spans="1:6" s="7" customFormat="1" x14ac:dyDescent="0.2">
      <c r="A107" s="43"/>
      <c r="B107" s="167"/>
      <c r="C107" s="60"/>
      <c r="D107" s="6"/>
      <c r="E107" s="99"/>
    </row>
    <row r="108" spans="1:6" s="7" customFormat="1" x14ac:dyDescent="0.2">
      <c r="A108" s="159" t="s">
        <v>72</v>
      </c>
      <c r="B108" s="184"/>
      <c r="C108" s="9"/>
      <c r="D108" s="6"/>
      <c r="E108" s="99"/>
    </row>
    <row r="109" spans="1:6" s="7" customFormat="1" x14ac:dyDescent="0.2">
      <c r="A109" s="159"/>
      <c r="B109" s="160"/>
      <c r="C109" s="16"/>
      <c r="D109" s="6"/>
      <c r="E109" s="99"/>
    </row>
    <row r="110" spans="1:6" s="7" customFormat="1" x14ac:dyDescent="0.2">
      <c r="A110" s="159"/>
      <c r="B110" s="15" t="s">
        <v>133</v>
      </c>
      <c r="C110" s="16">
        <v>250000</v>
      </c>
      <c r="D110" s="6"/>
      <c r="E110" s="99"/>
    </row>
    <row r="111" spans="1:6" s="7" customFormat="1" x14ac:dyDescent="0.2">
      <c r="A111" s="159"/>
      <c r="B111" s="18" t="s">
        <v>15</v>
      </c>
      <c r="C111" s="16">
        <v>100000</v>
      </c>
      <c r="D111" s="6"/>
      <c r="E111" s="99"/>
    </row>
    <row r="112" spans="1:6" s="7" customFormat="1" x14ac:dyDescent="0.2">
      <c r="A112" s="159"/>
      <c r="B112" s="15" t="s">
        <v>16</v>
      </c>
      <c r="C112" s="16">
        <v>150000</v>
      </c>
      <c r="D112" s="6"/>
      <c r="E112" s="99"/>
    </row>
    <row r="113" spans="1:9" s="7" customFormat="1" x14ac:dyDescent="0.2">
      <c r="A113" s="159"/>
      <c r="B113" s="15" t="s">
        <v>17</v>
      </c>
      <c r="C113" s="16">
        <f>100000-50000</f>
        <v>50000</v>
      </c>
      <c r="D113" s="6"/>
      <c r="E113" s="99"/>
      <c r="F113" s="174"/>
    </row>
    <row r="114" spans="1:9" s="7" customFormat="1" x14ac:dyDescent="0.2">
      <c r="A114" s="159"/>
      <c r="B114" s="15" t="s">
        <v>136</v>
      </c>
      <c r="C114" s="16">
        <v>200000</v>
      </c>
      <c r="D114" s="6"/>
      <c r="E114" s="99"/>
    </row>
    <row r="115" spans="1:9" s="7" customFormat="1" ht="25.5" x14ac:dyDescent="0.2">
      <c r="A115" s="43"/>
      <c r="B115" s="15" t="s">
        <v>208</v>
      </c>
      <c r="C115" s="316">
        <v>85000</v>
      </c>
      <c r="D115" s="6"/>
      <c r="E115" s="99"/>
      <c r="F115" s="175"/>
    </row>
    <row r="116" spans="1:9" s="7" customFormat="1" ht="12.75" customHeight="1" x14ac:dyDescent="0.2">
      <c r="A116" s="43"/>
      <c r="B116" s="23" t="s">
        <v>18</v>
      </c>
      <c r="C116" s="16">
        <f>SUM(C110:C115)</f>
        <v>835000</v>
      </c>
      <c r="D116" s="6"/>
      <c r="E116" s="99"/>
    </row>
    <row r="117" spans="1:9" s="7" customFormat="1" x14ac:dyDescent="0.2">
      <c r="A117" s="43"/>
      <c r="B117" s="160"/>
      <c r="C117" s="16"/>
      <c r="D117" s="4"/>
      <c r="E117" s="102"/>
      <c r="F117" s="174">
        <v>1060860</v>
      </c>
    </row>
    <row r="118" spans="1:9" s="92" customFormat="1" x14ac:dyDescent="0.2">
      <c r="A118" s="56"/>
      <c r="B118" s="122" t="s">
        <v>73</v>
      </c>
      <c r="C118" s="51">
        <f>SUM(C116+C106+C104)</f>
        <v>1563347</v>
      </c>
      <c r="D118" s="59"/>
      <c r="E118" s="98"/>
    </row>
    <row r="119" spans="1:9" s="92" customFormat="1" x14ac:dyDescent="0.2">
      <c r="A119" s="56"/>
      <c r="B119" s="122"/>
      <c r="C119" s="51"/>
      <c r="D119" s="59"/>
      <c r="E119" s="98"/>
    </row>
    <row r="120" spans="1:9" s="7" customFormat="1" x14ac:dyDescent="0.2">
      <c r="A120" s="124" t="s">
        <v>74</v>
      </c>
      <c r="B120" s="76"/>
      <c r="C120" s="60"/>
      <c r="D120" s="4"/>
      <c r="E120" s="102">
        <f>SUM(D122:D136)</f>
        <v>6138800</v>
      </c>
    </row>
    <row r="121" spans="1:9" s="92" customFormat="1" ht="15.75" x14ac:dyDescent="0.2">
      <c r="A121" s="79"/>
      <c r="B121" s="169"/>
      <c r="C121" s="16"/>
      <c r="D121" s="68"/>
      <c r="E121" s="103"/>
    </row>
    <row r="122" spans="1:9" s="92" customFormat="1" ht="15.75" x14ac:dyDescent="0.2">
      <c r="A122" s="168" t="s">
        <v>75</v>
      </c>
      <c r="B122" s="82"/>
      <c r="C122" s="60"/>
      <c r="D122" s="126">
        <f>SUM(C135)</f>
        <v>5288800</v>
      </c>
      <c r="E122" s="162"/>
      <c r="G122" s="383"/>
      <c r="H122" s="383"/>
      <c r="I122" s="383"/>
    </row>
    <row r="123" spans="1:9" s="92" customFormat="1" ht="15.75" x14ac:dyDescent="0.2">
      <c r="A123" s="79"/>
      <c r="B123" s="169"/>
      <c r="C123" s="16"/>
      <c r="D123" s="59"/>
      <c r="E123" s="98"/>
      <c r="F123" s="43">
        <v>145200</v>
      </c>
    </row>
    <row r="124" spans="1:9" s="92" customFormat="1" ht="25.5" x14ac:dyDescent="0.2">
      <c r="A124" s="79"/>
      <c r="B124" s="15" t="s">
        <v>207</v>
      </c>
      <c r="C124" s="210">
        <f>14700*12</f>
        <v>176400</v>
      </c>
      <c r="D124" s="59"/>
      <c r="E124" s="98"/>
    </row>
    <row r="125" spans="1:9" s="92" customFormat="1" x14ac:dyDescent="0.2">
      <c r="A125" s="79"/>
      <c r="B125" s="18" t="s">
        <v>112</v>
      </c>
      <c r="C125" s="16"/>
      <c r="D125" s="59"/>
      <c r="E125" s="98"/>
      <c r="F125" s="7">
        <v>192000</v>
      </c>
    </row>
    <row r="126" spans="1:9" s="92" customFormat="1" x14ac:dyDescent="0.2">
      <c r="A126" s="79"/>
      <c r="B126" s="15" t="s">
        <v>125</v>
      </c>
      <c r="C126" s="16">
        <v>220800</v>
      </c>
      <c r="D126" s="59"/>
      <c r="E126" s="98"/>
      <c r="F126" s="7">
        <v>33600</v>
      </c>
    </row>
    <row r="127" spans="1:9" s="92" customFormat="1" ht="24" customHeight="1" x14ac:dyDescent="0.2">
      <c r="A127" s="79"/>
      <c r="B127" s="176" t="s">
        <v>137</v>
      </c>
      <c r="C127" s="313">
        <v>33600</v>
      </c>
      <c r="D127" s="59"/>
      <c r="E127" s="98"/>
      <c r="F127" s="7">
        <v>166820</v>
      </c>
      <c r="H127" s="125"/>
    </row>
    <row r="128" spans="1:9" s="92" customFormat="1" ht="20.25" customHeight="1" x14ac:dyDescent="0.2">
      <c r="A128" s="79"/>
      <c r="B128" s="176" t="s">
        <v>126</v>
      </c>
      <c r="C128" s="313">
        <v>192000</v>
      </c>
      <c r="D128" s="59"/>
      <c r="E128" s="98"/>
      <c r="F128" s="7">
        <v>126922</v>
      </c>
    </row>
    <row r="129" spans="1:8" s="92" customFormat="1" ht="18" customHeight="1" x14ac:dyDescent="0.2">
      <c r="A129" s="79"/>
      <c r="B129" s="176" t="s">
        <v>130</v>
      </c>
      <c r="C129" s="123">
        <v>146000</v>
      </c>
      <c r="D129" s="59"/>
      <c r="E129" s="98"/>
      <c r="F129" s="257">
        <v>144000</v>
      </c>
    </row>
    <row r="130" spans="1:8" s="92" customFormat="1" ht="38.25" x14ac:dyDescent="0.2">
      <c r="A130" s="79"/>
      <c r="B130" s="15" t="s">
        <v>222</v>
      </c>
      <c r="C130" s="210">
        <f>20000*12</f>
        <v>240000</v>
      </c>
      <c r="D130" s="59"/>
      <c r="E130" s="98"/>
      <c r="F130" s="258">
        <v>67566</v>
      </c>
      <c r="G130" s="167"/>
      <c r="H130" s="167"/>
    </row>
    <row r="131" spans="1:8" s="7" customFormat="1" x14ac:dyDescent="0.2">
      <c r="A131" s="124"/>
      <c r="B131" s="15" t="s">
        <v>154</v>
      </c>
      <c r="C131" s="123">
        <v>80000</v>
      </c>
      <c r="D131" s="6"/>
      <c r="E131" s="99"/>
      <c r="F131" s="7">
        <v>8400</v>
      </c>
      <c r="H131" s="177"/>
    </row>
    <row r="132" spans="1:8" s="92" customFormat="1" ht="21.75" customHeight="1" x14ac:dyDescent="0.2">
      <c r="A132" s="79"/>
      <c r="B132" s="15" t="s">
        <v>153</v>
      </c>
      <c r="C132" s="16">
        <v>10000</v>
      </c>
      <c r="D132" s="59"/>
      <c r="E132" s="98"/>
      <c r="F132" s="167"/>
      <c r="G132" s="167"/>
      <c r="H132" s="167"/>
    </row>
    <row r="133" spans="1:8" s="92" customFormat="1" x14ac:dyDescent="0.2">
      <c r="A133" s="79"/>
      <c r="B133" s="15" t="s">
        <v>132</v>
      </c>
      <c r="C133" s="16">
        <v>50000</v>
      </c>
      <c r="D133" s="59"/>
      <c r="E133" s="98"/>
      <c r="F133" s="7">
        <v>3579885</v>
      </c>
    </row>
    <row r="134" spans="1:8" s="7" customFormat="1" ht="25.5" x14ac:dyDescent="0.2">
      <c r="A134" s="124"/>
      <c r="B134" s="256" t="s">
        <v>179</v>
      </c>
      <c r="C134" s="16">
        <v>4140000</v>
      </c>
      <c r="D134" s="6"/>
      <c r="E134" s="99"/>
      <c r="F134" s="175">
        <f>SUM(F123:F133)</f>
        <v>4464393</v>
      </c>
    </row>
    <row r="135" spans="1:8" s="92" customFormat="1" x14ac:dyDescent="0.2">
      <c r="A135" s="79"/>
      <c r="B135" s="122" t="s">
        <v>76</v>
      </c>
      <c r="C135" s="185">
        <f>SUM(C124:C134)</f>
        <v>5288800</v>
      </c>
      <c r="D135" s="59"/>
      <c r="E135" s="98"/>
    </row>
    <row r="136" spans="1:8" s="92" customFormat="1" ht="15.75" x14ac:dyDescent="0.2">
      <c r="A136" s="168" t="s">
        <v>77</v>
      </c>
      <c r="B136" s="82"/>
      <c r="C136" s="60"/>
      <c r="D136" s="126">
        <f>SUM(C140)</f>
        <v>850000</v>
      </c>
      <c r="E136" s="162"/>
    </row>
    <row r="137" spans="1:8" s="92" customFormat="1" ht="13.5" customHeight="1" x14ac:dyDescent="0.2">
      <c r="A137" s="86"/>
      <c r="B137" s="169"/>
      <c r="C137" s="16"/>
      <c r="D137" s="59"/>
      <c r="E137" s="98"/>
      <c r="F137" s="21">
        <v>361417</v>
      </c>
    </row>
    <row r="138" spans="1:8" s="92" customFormat="1" ht="15" customHeight="1" x14ac:dyDescent="0.2">
      <c r="A138" s="86"/>
      <c r="B138" s="15" t="s">
        <v>174</v>
      </c>
      <c r="C138" s="16">
        <v>650000</v>
      </c>
      <c r="D138" s="59"/>
      <c r="E138" s="98"/>
      <c r="F138" s="7">
        <v>137750</v>
      </c>
    </row>
    <row r="139" spans="1:8" s="92" customFormat="1" x14ac:dyDescent="0.2">
      <c r="A139" s="86"/>
      <c r="B139" s="15" t="s">
        <v>155</v>
      </c>
      <c r="C139" s="178">
        <v>200000</v>
      </c>
      <c r="D139" s="59"/>
      <c r="E139" s="98"/>
      <c r="F139" s="174">
        <f>SUM(F137:F138)</f>
        <v>499167</v>
      </c>
    </row>
    <row r="140" spans="1:8" s="91" customFormat="1" x14ac:dyDescent="0.2">
      <c r="A140" s="79"/>
      <c r="B140" s="122" t="s">
        <v>78</v>
      </c>
      <c r="C140" s="51">
        <f>SUM(C138:C139)</f>
        <v>850000</v>
      </c>
      <c r="D140" s="59"/>
      <c r="E140" s="98"/>
    </row>
    <row r="141" spans="1:8" s="92" customFormat="1" ht="15.75" x14ac:dyDescent="0.2">
      <c r="A141" s="124" t="s">
        <v>97</v>
      </c>
      <c r="B141" s="82"/>
      <c r="C141" s="60"/>
      <c r="D141" s="68"/>
      <c r="E141" s="102">
        <f>SUM(D143:D200)</f>
        <v>13292616.52</v>
      </c>
    </row>
    <row r="142" spans="1:8" s="92" customFormat="1" ht="15.75" x14ac:dyDescent="0.2">
      <c r="A142" s="79"/>
      <c r="B142" s="82"/>
      <c r="C142" s="60"/>
      <c r="D142" s="68"/>
      <c r="E142" s="103"/>
    </row>
    <row r="143" spans="1:8" s="7" customFormat="1" ht="15.75" x14ac:dyDescent="0.2">
      <c r="A143" s="168" t="s">
        <v>79</v>
      </c>
      <c r="B143" s="82"/>
      <c r="C143" s="60"/>
      <c r="D143" s="126">
        <f>SUM(C151)</f>
        <v>3200000</v>
      </c>
      <c r="E143" s="127"/>
    </row>
    <row r="144" spans="1:8" s="7" customFormat="1" ht="15.75" x14ac:dyDescent="0.2">
      <c r="A144" s="44"/>
      <c r="B144" s="169"/>
      <c r="C144" s="16"/>
      <c r="D144" s="6"/>
      <c r="E144" s="99"/>
      <c r="G144" s="7" t="s">
        <v>180</v>
      </c>
    </row>
    <row r="145" spans="1:12" s="21" customFormat="1" x14ac:dyDescent="0.2">
      <c r="A145" s="170"/>
      <c r="B145" s="260" t="s">
        <v>19</v>
      </c>
      <c r="C145" s="16"/>
      <c r="D145" s="118"/>
      <c r="E145" s="119"/>
      <c r="F145" s="172">
        <v>532283</v>
      </c>
      <c r="G145" s="261">
        <v>992476</v>
      </c>
      <c r="H145" s="262"/>
      <c r="I145" s="262"/>
      <c r="J145" s="262"/>
      <c r="K145" s="262"/>
      <c r="L145" s="262"/>
    </row>
    <row r="146" spans="1:12" s="21" customFormat="1" x14ac:dyDescent="0.2">
      <c r="A146" s="170"/>
      <c r="B146" s="128" t="s">
        <v>147</v>
      </c>
      <c r="C146" s="171">
        <v>1000000</v>
      </c>
      <c r="D146" s="118"/>
      <c r="E146" s="119"/>
    </row>
    <row r="147" spans="1:12" s="21" customFormat="1" ht="12.75" customHeight="1" x14ac:dyDescent="0.2">
      <c r="A147" s="170"/>
      <c r="B147" s="115"/>
      <c r="C147" s="171"/>
      <c r="D147" s="118"/>
      <c r="E147" s="119"/>
      <c r="F147" s="21">
        <v>903648</v>
      </c>
      <c r="G147" s="261">
        <v>1576607</v>
      </c>
    </row>
    <row r="148" spans="1:12" s="21" customFormat="1" x14ac:dyDescent="0.2">
      <c r="A148" s="170"/>
      <c r="B148" s="263" t="s">
        <v>20</v>
      </c>
      <c r="C148" s="171">
        <v>2000000</v>
      </c>
      <c r="D148" s="118"/>
      <c r="E148" s="119"/>
    </row>
    <row r="149" spans="1:12" s="21" customFormat="1" x14ac:dyDescent="0.2">
      <c r="A149" s="170"/>
      <c r="B149" s="115"/>
      <c r="C149" s="171"/>
      <c r="D149" s="118"/>
      <c r="E149" s="119"/>
      <c r="F149" s="21">
        <v>98314</v>
      </c>
    </row>
    <row r="150" spans="1:12" s="21" customFormat="1" x14ac:dyDescent="0.2">
      <c r="A150" s="129"/>
      <c r="B150" s="263" t="s">
        <v>21</v>
      </c>
      <c r="C150" s="171">
        <v>200000</v>
      </c>
      <c r="D150" s="118"/>
      <c r="E150" s="119"/>
      <c r="F150" s="174">
        <f>SUM(F145:F149)</f>
        <v>1534245</v>
      </c>
    </row>
    <row r="151" spans="1:12" s="91" customFormat="1" x14ac:dyDescent="0.2">
      <c r="A151" s="56"/>
      <c r="B151" s="130" t="s">
        <v>80</v>
      </c>
      <c r="C151" s="131">
        <f>SUM(C146:C150)</f>
        <v>3200000</v>
      </c>
      <c r="D151" s="59"/>
      <c r="E151" s="98"/>
    </row>
    <row r="152" spans="1:12" s="7" customFormat="1" ht="20.25" customHeight="1" x14ac:dyDescent="0.2">
      <c r="A152" s="168" t="s">
        <v>81</v>
      </c>
      <c r="B152" s="85"/>
      <c r="C152" s="60"/>
      <c r="D152" s="126">
        <f>SUM(C154)</f>
        <v>0</v>
      </c>
      <c r="E152" s="127"/>
    </row>
    <row r="153" spans="1:12" s="7" customFormat="1" ht="15.75" x14ac:dyDescent="0.2">
      <c r="A153" s="190"/>
      <c r="B153" s="169"/>
      <c r="C153" s="16"/>
      <c r="D153" s="6"/>
      <c r="E153" s="99"/>
    </row>
    <row r="154" spans="1:12" s="92" customFormat="1" x14ac:dyDescent="0.2">
      <c r="A154" s="56"/>
      <c r="B154" s="122" t="s">
        <v>82</v>
      </c>
      <c r="C154" s="51">
        <v>0</v>
      </c>
      <c r="D154" s="59"/>
      <c r="E154" s="98"/>
    </row>
    <row r="155" spans="1:12" s="7" customFormat="1" x14ac:dyDescent="0.2">
      <c r="A155" s="168" t="s">
        <v>83</v>
      </c>
      <c r="B155" s="85"/>
      <c r="C155" s="60"/>
      <c r="D155" s="126">
        <f>SUM(C164)</f>
        <v>1584000</v>
      </c>
      <c r="E155" s="127"/>
    </row>
    <row r="156" spans="1:12" s="7" customFormat="1" ht="15.75" x14ac:dyDescent="0.2">
      <c r="A156" s="43"/>
      <c r="B156" s="169"/>
      <c r="C156" s="16"/>
      <c r="D156" s="6"/>
      <c r="E156" s="99"/>
      <c r="F156" s="7">
        <v>21738</v>
      </c>
    </row>
    <row r="157" spans="1:12" s="7" customFormat="1" ht="21.75" customHeight="1" x14ac:dyDescent="0.2">
      <c r="A157" s="43"/>
      <c r="B157" s="15" t="s">
        <v>177</v>
      </c>
      <c r="C157" s="16">
        <v>0</v>
      </c>
      <c r="D157" s="6"/>
      <c r="E157" s="99"/>
      <c r="F157" s="7">
        <v>19850</v>
      </c>
    </row>
    <row r="158" spans="1:12" s="7" customFormat="1" x14ac:dyDescent="0.2">
      <c r="A158" s="43"/>
      <c r="B158" s="15" t="s">
        <v>22</v>
      </c>
      <c r="C158" s="16">
        <v>900000</v>
      </c>
      <c r="D158" s="6"/>
      <c r="E158" s="99"/>
    </row>
    <row r="159" spans="1:12" s="92" customFormat="1" ht="15" customHeight="1" x14ac:dyDescent="0.2">
      <c r="A159" s="56"/>
      <c r="B159" s="15" t="s">
        <v>131</v>
      </c>
      <c r="C159" s="16">
        <v>300000</v>
      </c>
      <c r="D159" s="161"/>
      <c r="E159" s="98"/>
    </row>
    <row r="160" spans="1:12" s="7" customFormat="1" ht="37.5" customHeight="1" x14ac:dyDescent="0.2">
      <c r="A160" s="43"/>
      <c r="B160" s="15" t="s">
        <v>23</v>
      </c>
      <c r="C160" s="123">
        <v>0</v>
      </c>
      <c r="D160" s="6"/>
      <c r="E160" s="99"/>
      <c r="F160" s="7">
        <v>157480</v>
      </c>
    </row>
    <row r="161" spans="1:6" s="7" customFormat="1" ht="26.25" customHeight="1" x14ac:dyDescent="0.2">
      <c r="A161" s="159"/>
      <c r="B161" s="15" t="s">
        <v>161</v>
      </c>
      <c r="C161" s="16">
        <v>250000</v>
      </c>
      <c r="D161" s="6"/>
      <c r="E161" s="99"/>
    </row>
    <row r="162" spans="1:6" s="7" customFormat="1" ht="24" customHeight="1" x14ac:dyDescent="0.2">
      <c r="A162" s="44"/>
      <c r="B162" s="15" t="s">
        <v>138</v>
      </c>
      <c r="C162" s="16">
        <v>50000</v>
      </c>
      <c r="D162" s="6"/>
      <c r="E162" s="99"/>
      <c r="F162" s="160">
        <v>97500</v>
      </c>
    </row>
    <row r="163" spans="1:6" s="7" customFormat="1" x14ac:dyDescent="0.2">
      <c r="A163" s="43"/>
      <c r="B163" s="177" t="s">
        <v>142</v>
      </c>
      <c r="C163" s="210">
        <v>84000</v>
      </c>
      <c r="D163" s="6"/>
      <c r="E163" s="99"/>
      <c r="F163" s="264">
        <f>SUM(F156:F162)</f>
        <v>296568</v>
      </c>
    </row>
    <row r="164" spans="1:6" s="92" customFormat="1" x14ac:dyDescent="0.2">
      <c r="A164" s="56"/>
      <c r="B164" s="122" t="s">
        <v>84</v>
      </c>
      <c r="C164" s="51">
        <f>SUM(C157:C163)</f>
        <v>1584000</v>
      </c>
      <c r="D164" s="59"/>
      <c r="E164" s="98"/>
    </row>
    <row r="165" spans="1:6" s="92" customFormat="1" x14ac:dyDescent="0.2">
      <c r="A165" s="56"/>
      <c r="B165" s="85"/>
      <c r="C165" s="60"/>
      <c r="D165" s="59"/>
      <c r="E165" s="98"/>
    </row>
    <row r="166" spans="1:6" s="7" customFormat="1" x14ac:dyDescent="0.2">
      <c r="A166" s="168" t="s">
        <v>85</v>
      </c>
      <c r="B166" s="85"/>
      <c r="C166" s="60"/>
      <c r="D166" s="4">
        <f>SUM(C178)</f>
        <v>0</v>
      </c>
      <c r="E166" s="102"/>
    </row>
    <row r="167" spans="1:6" s="7" customFormat="1" ht="14.25" customHeight="1" x14ac:dyDescent="0.2">
      <c r="A167" s="43"/>
      <c r="B167" s="169"/>
      <c r="C167" s="16"/>
      <c r="D167" s="6"/>
      <c r="E167" s="99"/>
    </row>
    <row r="168" spans="1:6" s="7" customFormat="1" x14ac:dyDescent="0.2">
      <c r="A168" s="159" t="s">
        <v>86</v>
      </c>
      <c r="B168" s="24"/>
      <c r="C168" s="9"/>
      <c r="D168" s="6"/>
      <c r="E168" s="99"/>
    </row>
    <row r="169" spans="1:6" s="7" customFormat="1" ht="7.5" customHeight="1" x14ac:dyDescent="0.2">
      <c r="A169" s="43"/>
      <c r="B169" s="24"/>
      <c r="C169" s="9"/>
      <c r="D169" s="6"/>
      <c r="E169" s="99"/>
    </row>
    <row r="170" spans="1:6" s="7" customFormat="1" ht="7.5" customHeight="1" x14ac:dyDescent="0.2">
      <c r="A170" s="43"/>
      <c r="B170" s="15"/>
      <c r="C170" s="191"/>
      <c r="D170" s="6"/>
      <c r="E170" s="99"/>
    </row>
    <row r="171" spans="1:6" s="7" customFormat="1" ht="18.75" customHeight="1" x14ac:dyDescent="0.2">
      <c r="A171" s="43"/>
      <c r="B171" s="15"/>
      <c r="C171" s="191"/>
      <c r="D171" s="6"/>
      <c r="E171" s="99"/>
    </row>
    <row r="172" spans="1:6" s="7" customFormat="1" ht="7.5" customHeight="1" x14ac:dyDescent="0.2">
      <c r="A172" s="43"/>
      <c r="B172" s="17" t="s">
        <v>4</v>
      </c>
      <c r="C172" s="192">
        <f>SUM(C170:C171)</f>
        <v>0</v>
      </c>
      <c r="D172" s="6"/>
      <c r="E172" s="99"/>
    </row>
    <row r="173" spans="1:6" s="7" customFormat="1" ht="26.25" customHeight="1" x14ac:dyDescent="0.2">
      <c r="A173" s="159" t="s">
        <v>87</v>
      </c>
      <c r="B173" s="24"/>
      <c r="C173" s="9"/>
      <c r="D173" s="6"/>
      <c r="E173" s="99"/>
    </row>
    <row r="174" spans="1:6" s="7" customFormat="1" x14ac:dyDescent="0.2">
      <c r="A174" s="43"/>
      <c r="B174" s="24"/>
      <c r="C174" s="9">
        <v>0</v>
      </c>
      <c r="D174" s="6"/>
      <c r="E174" s="99"/>
    </row>
    <row r="175" spans="1:6" s="7" customFormat="1" ht="20.25" customHeight="1" x14ac:dyDescent="0.2">
      <c r="A175" s="43"/>
      <c r="B175" s="193"/>
      <c r="C175" s="191"/>
      <c r="D175" s="6"/>
      <c r="E175" s="99"/>
      <c r="F175" s="7">
        <v>14600</v>
      </c>
    </row>
    <row r="176" spans="1:6" s="7" customFormat="1" ht="9" customHeight="1" x14ac:dyDescent="0.2">
      <c r="A176" s="159"/>
      <c r="B176" s="194" t="s">
        <v>4</v>
      </c>
      <c r="C176" s="195">
        <v>0</v>
      </c>
      <c r="D176" s="6"/>
      <c r="E176" s="99"/>
    </row>
    <row r="177" spans="1:6" s="7" customFormat="1" x14ac:dyDescent="0.2">
      <c r="A177" s="159"/>
      <c r="B177" s="15"/>
      <c r="C177" s="16"/>
      <c r="D177" s="6"/>
      <c r="E177" s="99"/>
    </row>
    <row r="178" spans="1:6" s="92" customFormat="1" ht="7.5" customHeight="1" x14ac:dyDescent="0.2">
      <c r="A178" s="69"/>
      <c r="B178" s="122" t="s">
        <v>88</v>
      </c>
      <c r="C178" s="51">
        <f>SUM(C176+C172)</f>
        <v>0</v>
      </c>
      <c r="D178" s="59"/>
      <c r="E178" s="98"/>
    </row>
    <row r="179" spans="1:6" s="7" customFormat="1" ht="15" customHeight="1" x14ac:dyDescent="0.2">
      <c r="A179" s="168" t="s">
        <v>89</v>
      </c>
      <c r="B179" s="85"/>
      <c r="C179" s="60"/>
      <c r="D179" s="4">
        <f>SUM(C184)</f>
        <v>442000</v>
      </c>
      <c r="E179" s="102"/>
    </row>
    <row r="180" spans="1:6" s="7" customFormat="1" ht="15.75" x14ac:dyDescent="0.2">
      <c r="A180" s="168"/>
      <c r="B180" s="169"/>
      <c r="C180" s="16"/>
      <c r="D180" s="6"/>
      <c r="E180" s="99"/>
      <c r="F180" s="7">
        <v>157463</v>
      </c>
    </row>
    <row r="181" spans="1:6" s="7" customFormat="1" x14ac:dyDescent="0.2">
      <c r="A181" s="168"/>
      <c r="B181" s="15" t="s">
        <v>33</v>
      </c>
      <c r="C181" s="123">
        <v>350000</v>
      </c>
      <c r="D181" s="6"/>
      <c r="E181" s="99"/>
      <c r="F181" s="7">
        <v>200000</v>
      </c>
    </row>
    <row r="182" spans="1:6" s="7" customFormat="1" ht="20.25" customHeight="1" x14ac:dyDescent="0.2">
      <c r="A182" s="168"/>
      <c r="B182" s="15" t="s">
        <v>181</v>
      </c>
      <c r="C182" s="123">
        <v>0</v>
      </c>
      <c r="D182" s="6"/>
      <c r="E182" s="99"/>
      <c r="F182" s="7">
        <v>84000</v>
      </c>
    </row>
    <row r="183" spans="1:6" s="7" customFormat="1" x14ac:dyDescent="0.2">
      <c r="A183" s="168"/>
      <c r="B183" s="15" t="s">
        <v>217</v>
      </c>
      <c r="C183" s="123">
        <f>23*4000</f>
        <v>92000</v>
      </c>
      <c r="D183" s="6"/>
      <c r="E183" s="99"/>
      <c r="F183" s="174">
        <f>SUM(F180:F182)</f>
        <v>441463</v>
      </c>
    </row>
    <row r="184" spans="1:6" s="91" customFormat="1" ht="8.25" customHeight="1" x14ac:dyDescent="0.2">
      <c r="A184" s="86"/>
      <c r="B184" s="122" t="s">
        <v>108</v>
      </c>
      <c r="C184" s="51">
        <f>SUM(C181:C183)</f>
        <v>442000</v>
      </c>
      <c r="D184" s="59"/>
      <c r="E184" s="98"/>
    </row>
    <row r="185" spans="1:6" s="91" customFormat="1" x14ac:dyDescent="0.2">
      <c r="A185" s="86"/>
      <c r="B185" s="87"/>
      <c r="C185" s="64"/>
      <c r="D185" s="59"/>
      <c r="E185" s="98"/>
    </row>
    <row r="186" spans="1:6" s="7" customFormat="1" ht="15.75" x14ac:dyDescent="0.2">
      <c r="A186" s="168" t="s">
        <v>90</v>
      </c>
      <c r="B186" s="82"/>
      <c r="C186" s="60"/>
      <c r="D186" s="4">
        <f>SUM(C202)</f>
        <v>8066616.5199999996</v>
      </c>
      <c r="E186" s="102"/>
    </row>
    <row r="187" spans="1:6" s="7" customFormat="1" ht="15.75" x14ac:dyDescent="0.2">
      <c r="A187" s="205"/>
      <c r="B187" s="169"/>
      <c r="C187" s="9"/>
      <c r="D187" s="207"/>
      <c r="E187" s="208"/>
    </row>
    <row r="188" spans="1:6" s="7" customFormat="1" ht="38.25" x14ac:dyDescent="0.2">
      <c r="A188" s="205"/>
      <c r="B188" s="312" t="s">
        <v>201</v>
      </c>
      <c r="C188" s="206"/>
      <c r="D188" s="211"/>
      <c r="E188" s="212"/>
      <c r="F188" s="7">
        <v>493745</v>
      </c>
    </row>
    <row r="189" spans="1:6" s="7" customFormat="1" x14ac:dyDescent="0.2">
      <c r="A189" s="168"/>
      <c r="B189" s="209" t="s">
        <v>200</v>
      </c>
      <c r="C189" s="210">
        <f>28214*17.18</f>
        <v>484716.52</v>
      </c>
      <c r="D189" s="59"/>
      <c r="E189" s="99"/>
    </row>
    <row r="190" spans="1:6" s="7" customFormat="1" x14ac:dyDescent="0.2">
      <c r="A190" s="44"/>
      <c r="B190" s="15" t="s">
        <v>202</v>
      </c>
      <c r="C190" s="316">
        <v>240000</v>
      </c>
      <c r="D190" s="6"/>
      <c r="E190" s="99"/>
      <c r="F190" s="7">
        <v>68897</v>
      </c>
    </row>
    <row r="191" spans="1:6" s="7" customFormat="1" ht="25.5" x14ac:dyDescent="0.2">
      <c r="A191" s="44"/>
      <c r="B191" s="15" t="s">
        <v>120</v>
      </c>
      <c r="C191" s="123">
        <v>150000</v>
      </c>
      <c r="D191" s="6"/>
      <c r="E191" s="99"/>
      <c r="F191" s="258">
        <f>1537490+2906</f>
        <v>1540396</v>
      </c>
    </row>
    <row r="192" spans="1:6" s="7" customFormat="1" x14ac:dyDescent="0.2">
      <c r="A192" s="189"/>
      <c r="B192" s="15" t="s">
        <v>175</v>
      </c>
      <c r="C192" s="16">
        <v>2000000</v>
      </c>
      <c r="D192" s="6"/>
      <c r="E192" s="99"/>
      <c r="F192" s="7">
        <v>60112</v>
      </c>
    </row>
    <row r="193" spans="1:7" s="7" customFormat="1" ht="14.25" customHeight="1" x14ac:dyDescent="0.2">
      <c r="A193" s="189"/>
      <c r="B193" s="18" t="s">
        <v>163</v>
      </c>
      <c r="C193" s="16">
        <v>80000</v>
      </c>
      <c r="D193" s="6"/>
      <c r="E193" s="99"/>
    </row>
    <row r="194" spans="1:7" s="7" customFormat="1" ht="14.25" customHeight="1" x14ac:dyDescent="0.2">
      <c r="A194" s="189"/>
      <c r="B194" s="15" t="s">
        <v>24</v>
      </c>
      <c r="C194" s="123">
        <v>0</v>
      </c>
      <c r="D194" s="6"/>
      <c r="E194" s="99"/>
    </row>
    <row r="195" spans="1:7" s="7" customFormat="1" x14ac:dyDescent="0.2">
      <c r="A195" s="189"/>
      <c r="B195" s="15" t="s">
        <v>162</v>
      </c>
      <c r="C195" s="16">
        <v>30000</v>
      </c>
      <c r="D195" s="6"/>
      <c r="E195" s="99"/>
      <c r="F195" s="7">
        <v>4005000</v>
      </c>
    </row>
    <row r="196" spans="1:7" s="7" customFormat="1" x14ac:dyDescent="0.2">
      <c r="A196" s="189"/>
      <c r="B196" s="15" t="s">
        <v>203</v>
      </c>
      <c r="C196" s="16">
        <v>4800000</v>
      </c>
      <c r="D196" s="6"/>
      <c r="E196" s="99"/>
    </row>
    <row r="197" spans="1:7" s="92" customFormat="1" ht="25.5" x14ac:dyDescent="0.2">
      <c r="A197" s="69"/>
      <c r="B197" s="15" t="s">
        <v>139</v>
      </c>
      <c r="C197" s="16">
        <v>0</v>
      </c>
      <c r="D197" s="59"/>
      <c r="E197" s="98"/>
      <c r="F197" s="7">
        <v>77300</v>
      </c>
    </row>
    <row r="198" spans="1:7" s="92" customFormat="1" ht="25.5" x14ac:dyDescent="0.2">
      <c r="A198" s="69"/>
      <c r="B198" s="15" t="s">
        <v>205</v>
      </c>
      <c r="C198" s="16">
        <f>2*38650</f>
        <v>77300</v>
      </c>
      <c r="D198" s="59"/>
      <c r="E198" s="98"/>
      <c r="F198" s="7">
        <v>0</v>
      </c>
    </row>
    <row r="199" spans="1:7" s="7" customFormat="1" ht="25.5" x14ac:dyDescent="0.2">
      <c r="A199" s="159"/>
      <c r="B199" s="15" t="s">
        <v>204</v>
      </c>
      <c r="C199" s="16">
        <f>77300*2</f>
        <v>154600</v>
      </c>
      <c r="D199" s="6"/>
      <c r="E199" s="99"/>
      <c r="F199" s="7">
        <v>4000</v>
      </c>
    </row>
    <row r="200" spans="1:7" s="7" customFormat="1" x14ac:dyDescent="0.2">
      <c r="A200" s="159"/>
      <c r="B200" s="15" t="s">
        <v>111</v>
      </c>
      <c r="C200" s="16">
        <v>0</v>
      </c>
      <c r="D200" s="6"/>
      <c r="E200" s="99"/>
      <c r="F200" s="7">
        <f>23234+2756+30357+4000+3213+4500+2100</f>
        <v>70160</v>
      </c>
    </row>
    <row r="201" spans="1:7" s="7" customFormat="1" ht="27.75" customHeight="1" x14ac:dyDescent="0.2">
      <c r="A201" s="159"/>
      <c r="B201" s="196" t="s">
        <v>182</v>
      </c>
      <c r="C201" s="16">
        <v>50000</v>
      </c>
      <c r="D201" s="6"/>
      <c r="E201" s="99"/>
      <c r="F201" s="174">
        <f>SUM(F188:F200)</f>
        <v>6319610</v>
      </c>
    </row>
    <row r="202" spans="1:7" s="91" customFormat="1" ht="14.25" customHeight="1" x14ac:dyDescent="0.2">
      <c r="A202" s="69"/>
      <c r="B202" s="122" t="s">
        <v>91</v>
      </c>
      <c r="C202" s="51">
        <f>SUM(C188:C201)</f>
        <v>8066616.5199999996</v>
      </c>
      <c r="D202" s="59"/>
      <c r="E202" s="98"/>
    </row>
    <row r="203" spans="1:7" s="91" customFormat="1" ht="14.25" customHeight="1" x14ac:dyDescent="0.2">
      <c r="A203" s="69"/>
      <c r="B203" s="83"/>
      <c r="C203" s="60"/>
      <c r="D203" s="59"/>
      <c r="E203" s="98"/>
    </row>
    <row r="204" spans="1:7" s="1" customFormat="1" x14ac:dyDescent="0.2">
      <c r="A204" s="124" t="s">
        <v>92</v>
      </c>
      <c r="B204" s="85"/>
      <c r="C204" s="60"/>
      <c r="D204" s="4"/>
      <c r="E204" s="102">
        <f>SUM(D205)</f>
        <v>200000</v>
      </c>
    </row>
    <row r="205" spans="1:7" s="1" customFormat="1" ht="15.75" x14ac:dyDescent="0.2">
      <c r="A205" s="168" t="s">
        <v>93</v>
      </c>
      <c r="B205" s="169"/>
      <c r="C205" s="9"/>
      <c r="D205" s="4">
        <f>SUM(C208)</f>
        <v>200000</v>
      </c>
      <c r="E205" s="102"/>
      <c r="G205" s="7"/>
    </row>
    <row r="206" spans="1:7" s="1" customFormat="1" ht="15.75" x14ac:dyDescent="0.2">
      <c r="A206" s="168"/>
      <c r="B206" s="169"/>
      <c r="C206" s="16"/>
      <c r="D206" s="6"/>
      <c r="E206" s="99"/>
      <c r="F206" s="7"/>
    </row>
    <row r="207" spans="1:7" s="1" customFormat="1" x14ac:dyDescent="0.2">
      <c r="A207" s="168"/>
      <c r="B207" s="18" t="s">
        <v>32</v>
      </c>
      <c r="C207" s="178">
        <v>200000</v>
      </c>
      <c r="D207" s="6"/>
      <c r="E207" s="99"/>
      <c r="F207" s="174">
        <v>23029</v>
      </c>
    </row>
    <row r="208" spans="1:7" s="93" customFormat="1" x14ac:dyDescent="0.2">
      <c r="A208" s="86"/>
      <c r="B208" s="122" t="s">
        <v>94</v>
      </c>
      <c r="C208" s="51">
        <f>SUM(C207:C207)</f>
        <v>200000</v>
      </c>
      <c r="D208" s="59"/>
      <c r="E208" s="98"/>
    </row>
    <row r="209" spans="1:5" s="7" customFormat="1" ht="15.75" x14ac:dyDescent="0.2">
      <c r="A209" s="124" t="s">
        <v>95</v>
      </c>
      <c r="B209" s="82"/>
      <c r="C209" s="60"/>
      <c r="D209" s="4"/>
      <c r="E209" s="102">
        <f>SUM(D210:D229)</f>
        <v>2371558.69</v>
      </c>
    </row>
    <row r="210" spans="1:5" s="7" customFormat="1" ht="15.75" x14ac:dyDescent="0.2">
      <c r="A210" s="168" t="s">
        <v>96</v>
      </c>
      <c r="B210" s="169"/>
      <c r="C210" s="16"/>
      <c r="D210" s="4">
        <f>SUM(C227)</f>
        <v>2321558.69</v>
      </c>
      <c r="E210" s="102"/>
    </row>
    <row r="211" spans="1:5" s="92" customFormat="1" ht="15.75" x14ac:dyDescent="0.2">
      <c r="A211" s="86"/>
      <c r="B211" s="169"/>
      <c r="C211" s="16"/>
      <c r="D211" s="68"/>
      <c r="E211" s="103"/>
    </row>
    <row r="212" spans="1:5" s="92" customFormat="1" x14ac:dyDescent="0.2">
      <c r="A212" s="56"/>
      <c r="B212" s="15" t="s">
        <v>129</v>
      </c>
      <c r="C212" s="16">
        <f>C55*0.27</f>
        <v>27000</v>
      </c>
      <c r="D212" s="59"/>
      <c r="E212" s="98"/>
    </row>
    <row r="213" spans="1:5" s="92" customFormat="1" x14ac:dyDescent="0.2">
      <c r="A213" s="56"/>
      <c r="B213" s="15" t="s">
        <v>25</v>
      </c>
      <c r="C213" s="16">
        <f>C104*0.27</f>
        <v>135000</v>
      </c>
      <c r="D213" s="59"/>
      <c r="E213" s="98"/>
    </row>
    <row r="214" spans="1:5" s="92" customFormat="1" x14ac:dyDescent="0.2">
      <c r="A214" s="56"/>
      <c r="B214" s="15" t="s">
        <v>141</v>
      </c>
      <c r="C214" s="16">
        <f>(C95)*0.27</f>
        <v>0</v>
      </c>
      <c r="D214" s="59"/>
      <c r="E214" s="98"/>
    </row>
    <row r="215" spans="1:5" s="92" customFormat="1" x14ac:dyDescent="0.2">
      <c r="A215" s="56"/>
      <c r="B215" s="15" t="s">
        <v>26</v>
      </c>
      <c r="C215" s="16">
        <f>C97*0.05</f>
        <v>750</v>
      </c>
      <c r="D215" s="59"/>
      <c r="E215" s="98"/>
    </row>
    <row r="216" spans="1:5" s="7" customFormat="1" x14ac:dyDescent="0.2">
      <c r="A216" s="43"/>
      <c r="B216" s="15" t="s">
        <v>27</v>
      </c>
      <c r="C216" s="16">
        <f>C96*0.05</f>
        <v>750</v>
      </c>
      <c r="D216" s="6"/>
      <c r="E216" s="99"/>
    </row>
    <row r="217" spans="1:5" s="92" customFormat="1" x14ac:dyDescent="0.2">
      <c r="A217" s="56"/>
      <c r="B217" s="15" t="s">
        <v>28</v>
      </c>
      <c r="C217" s="16">
        <f>C106*0.27-1</f>
        <v>61652.69</v>
      </c>
      <c r="D217" s="59"/>
      <c r="E217" s="98"/>
    </row>
    <row r="218" spans="1:5" s="92" customFormat="1" x14ac:dyDescent="0.2">
      <c r="A218" s="56"/>
      <c r="B218" s="15" t="s">
        <v>29</v>
      </c>
      <c r="C218" s="16">
        <f>C116*0.27</f>
        <v>225450.00000000003</v>
      </c>
      <c r="D218" s="59"/>
      <c r="E218" s="98"/>
    </row>
    <row r="219" spans="1:5" s="92" customFormat="1" x14ac:dyDescent="0.2">
      <c r="A219" s="56"/>
      <c r="B219" s="15" t="s">
        <v>119</v>
      </c>
      <c r="C219" s="16">
        <f>(C131+C132)*0.05</f>
        <v>4500</v>
      </c>
      <c r="D219" s="59"/>
      <c r="E219" s="98"/>
    </row>
    <row r="220" spans="1:5" s="92" customFormat="1" x14ac:dyDescent="0.2">
      <c r="A220" s="56"/>
      <c r="B220" s="15" t="s">
        <v>113</v>
      </c>
      <c r="C220" s="16">
        <f>(C135-C134-C133-C131-C132-C130)*0.27</f>
        <v>207576</v>
      </c>
      <c r="D220" s="59"/>
      <c r="E220" s="98"/>
    </row>
    <row r="221" spans="1:5" s="93" customFormat="1" ht="14.25" customHeight="1" x14ac:dyDescent="0.2">
      <c r="A221" s="56"/>
      <c r="B221" s="15" t="s">
        <v>114</v>
      </c>
      <c r="C221" s="16">
        <f>C140*0.27</f>
        <v>229500.00000000003</v>
      </c>
      <c r="D221" s="59"/>
      <c r="E221" s="98"/>
    </row>
    <row r="222" spans="1:5" s="92" customFormat="1" x14ac:dyDescent="0.2">
      <c r="A222" s="56"/>
      <c r="B222" s="15" t="s">
        <v>30</v>
      </c>
      <c r="C222" s="16">
        <f>C154*0.27</f>
        <v>0</v>
      </c>
      <c r="D222" s="59"/>
      <c r="E222" s="98"/>
    </row>
    <row r="223" spans="1:5" s="92" customFormat="1" x14ac:dyDescent="0.2">
      <c r="A223" s="56"/>
      <c r="B223" s="15" t="s">
        <v>115</v>
      </c>
      <c r="C223" s="16">
        <f>C151*0.27</f>
        <v>864000</v>
      </c>
      <c r="D223" s="59"/>
      <c r="E223" s="98"/>
    </row>
    <row r="224" spans="1:5" s="92" customFormat="1" x14ac:dyDescent="0.2">
      <c r="A224" s="56"/>
      <c r="B224" s="15" t="s">
        <v>31</v>
      </c>
      <c r="C224" s="16">
        <f>C164*0.27</f>
        <v>427680</v>
      </c>
      <c r="D224" s="59"/>
      <c r="E224" s="98"/>
    </row>
    <row r="225" spans="1:6" s="92" customFormat="1" x14ac:dyDescent="0.2">
      <c r="A225" s="56"/>
      <c r="B225" s="15" t="s">
        <v>98</v>
      </c>
      <c r="C225" s="16">
        <f>(C181)*0.27</f>
        <v>94500</v>
      </c>
      <c r="D225" s="59"/>
      <c r="E225" s="98"/>
    </row>
    <row r="226" spans="1:6" s="7" customFormat="1" x14ac:dyDescent="0.2">
      <c r="A226" s="44"/>
      <c r="B226" s="15" t="s">
        <v>135</v>
      </c>
      <c r="C226" s="16">
        <f>(C202-C198-C192-C199-C196-C191-C190-C189)*0.27</f>
        <v>43199.999999999876</v>
      </c>
      <c r="D226" s="197"/>
      <c r="E226" s="198"/>
      <c r="F226" s="174">
        <v>1239493</v>
      </c>
    </row>
    <row r="227" spans="1:6" s="92" customFormat="1" x14ac:dyDescent="0.2">
      <c r="A227" s="61"/>
      <c r="B227" s="122" t="s">
        <v>109</v>
      </c>
      <c r="C227" s="51">
        <f>SUM(C212:C226)</f>
        <v>2321558.69</v>
      </c>
      <c r="D227" s="165"/>
      <c r="E227" s="166"/>
    </row>
    <row r="228" spans="1:6" s="92" customFormat="1" x14ac:dyDescent="0.2">
      <c r="A228" s="61"/>
      <c r="B228" s="122"/>
      <c r="C228" s="51"/>
      <c r="D228" s="165"/>
      <c r="E228" s="166"/>
    </row>
    <row r="229" spans="1:6" s="92" customFormat="1" x14ac:dyDescent="0.2">
      <c r="A229" s="168" t="s">
        <v>99</v>
      </c>
      <c r="B229" s="164"/>
      <c r="C229" s="163"/>
      <c r="D229" s="199">
        <f>SUM(C232)</f>
        <v>50000</v>
      </c>
      <c r="E229" s="100"/>
    </row>
    <row r="230" spans="1:6" s="92" customFormat="1" ht="27.75" customHeight="1" x14ac:dyDescent="0.2">
      <c r="A230" s="43"/>
      <c r="B230" s="18" t="s">
        <v>121</v>
      </c>
      <c r="C230" s="16">
        <v>50000</v>
      </c>
      <c r="D230" s="6"/>
      <c r="E230" s="98"/>
    </row>
    <row r="231" spans="1:6" s="92" customFormat="1" ht="24" x14ac:dyDescent="0.2">
      <c r="A231" s="43"/>
      <c r="B231" s="187" t="s">
        <v>122</v>
      </c>
      <c r="C231" s="178">
        <v>0</v>
      </c>
      <c r="D231" s="200"/>
      <c r="E231" s="98"/>
      <c r="F231" s="174">
        <v>0</v>
      </c>
    </row>
    <row r="232" spans="1:6" s="92" customFormat="1" x14ac:dyDescent="0.2">
      <c r="A232" s="61"/>
      <c r="B232" s="122" t="s">
        <v>100</v>
      </c>
      <c r="C232" s="51">
        <f>SUM(C230:C231)</f>
        <v>50000</v>
      </c>
      <c r="D232" s="90"/>
      <c r="E232" s="98"/>
    </row>
    <row r="233" spans="1:6" s="7" customFormat="1" ht="15.75" x14ac:dyDescent="0.2">
      <c r="A233" s="381" t="s">
        <v>34</v>
      </c>
      <c r="B233" s="382"/>
      <c r="C233" s="150">
        <f>SUM(C232+C227+C208+C202+C184+C178+C164+C154+C151+C140+C135+C118+C98)</f>
        <v>23596322.210000001</v>
      </c>
      <c r="D233" s="151">
        <f>SUM(D90:D230)</f>
        <v>23596322.210000001</v>
      </c>
      <c r="E233" s="152">
        <f>SUM(E89:E230)</f>
        <v>23596322.210000001</v>
      </c>
      <c r="F233" s="174">
        <f>SUM(F226+F207+F201+F183+F163+F175+F150+F139+F134+F117+F97)</f>
        <v>15972582</v>
      </c>
    </row>
    <row r="234" spans="1:6" s="91" customFormat="1" x14ac:dyDescent="0.2">
      <c r="A234" s="56"/>
      <c r="C234" s="60"/>
      <c r="D234" s="90"/>
      <c r="E234" s="98"/>
    </row>
    <row r="235" spans="1:6" s="91" customFormat="1" x14ac:dyDescent="0.2">
      <c r="A235" s="56"/>
      <c r="B235" s="76"/>
      <c r="C235" s="60"/>
      <c r="D235" s="90"/>
      <c r="E235" s="98"/>
    </row>
    <row r="236" spans="1:6" s="7" customFormat="1" ht="15.75" x14ac:dyDescent="0.2">
      <c r="A236" s="38" t="s">
        <v>101</v>
      </c>
      <c r="B236" s="76"/>
      <c r="C236" s="19"/>
      <c r="D236" s="153"/>
      <c r="E236" s="154"/>
    </row>
    <row r="237" spans="1:6" s="7" customFormat="1" x14ac:dyDescent="0.2">
      <c r="A237" s="55" t="s">
        <v>225</v>
      </c>
      <c r="B237" s="367" t="s">
        <v>226</v>
      </c>
      <c r="C237" s="19"/>
      <c r="D237" s="201">
        <f>SUM(C239)</f>
        <v>0</v>
      </c>
      <c r="E237" s="117">
        <f>SUM(D237)</f>
        <v>0</v>
      </c>
    </row>
    <row r="238" spans="1:6" s="7" customFormat="1" ht="15.75" x14ac:dyDescent="0.2">
      <c r="A238" s="38"/>
      <c r="B238" s="128"/>
      <c r="C238" s="171">
        <v>0</v>
      </c>
      <c r="D238" s="153"/>
      <c r="E238" s="154"/>
    </row>
    <row r="239" spans="1:6" s="21" customFormat="1" x14ac:dyDescent="0.2">
      <c r="A239" s="43"/>
      <c r="B239" s="122" t="s">
        <v>127</v>
      </c>
      <c r="C239" s="51">
        <f>SUM(C236:C238)</f>
        <v>0</v>
      </c>
      <c r="D239" s="200"/>
      <c r="E239" s="99"/>
    </row>
    <row r="240" spans="1:6" s="7" customFormat="1" ht="15.75" x14ac:dyDescent="0.2">
      <c r="A240" s="38"/>
      <c r="B240" s="128"/>
      <c r="C240" s="19"/>
      <c r="D240" s="153"/>
      <c r="E240" s="154"/>
    </row>
    <row r="241" spans="1:6" s="7" customFormat="1" ht="15.75" x14ac:dyDescent="0.2">
      <c r="A241" s="55" t="s">
        <v>118</v>
      </c>
      <c r="B241" s="53"/>
      <c r="C241" s="19"/>
      <c r="D241" s="201">
        <f>SUM(C243)</f>
        <v>0</v>
      </c>
      <c r="E241" s="117">
        <f>SUM(D241)</f>
        <v>0</v>
      </c>
    </row>
    <row r="242" spans="1:6" s="21" customFormat="1" x14ac:dyDescent="0.2">
      <c r="A242" s="43"/>
      <c r="B242" s="179" t="s">
        <v>148</v>
      </c>
      <c r="C242" s="16">
        <v>0</v>
      </c>
      <c r="D242" s="2"/>
      <c r="E242" s="202"/>
    </row>
    <row r="243" spans="1:6" s="21" customFormat="1" x14ac:dyDescent="0.2">
      <c r="A243" s="43"/>
      <c r="B243" s="122" t="s">
        <v>106</v>
      </c>
      <c r="C243" s="51">
        <f>SUM(C242:C242)</f>
        <v>0</v>
      </c>
      <c r="D243" s="200"/>
      <c r="E243" s="99"/>
    </row>
    <row r="244" spans="1:6" s="7" customFormat="1" x14ac:dyDescent="0.2">
      <c r="A244" s="43"/>
      <c r="B244" s="122"/>
      <c r="C244" s="16"/>
      <c r="D244" s="200"/>
      <c r="E244" s="99"/>
    </row>
    <row r="245" spans="1:6" s="21" customFormat="1" x14ac:dyDescent="0.2">
      <c r="A245" s="124" t="s">
        <v>102</v>
      </c>
      <c r="B245" s="15"/>
      <c r="C245" s="16"/>
      <c r="D245" s="155">
        <f>SUM(C247)</f>
        <v>0</v>
      </c>
      <c r="E245" s="102">
        <f>SUM(D245)</f>
        <v>0</v>
      </c>
    </row>
    <row r="246" spans="1:6" s="7" customFormat="1" ht="15.75" x14ac:dyDescent="0.2">
      <c r="A246" s="43"/>
      <c r="B246" s="169"/>
      <c r="C246" s="16">
        <f>(C239+C243)*0.27</f>
        <v>0</v>
      </c>
      <c r="D246" s="200"/>
      <c r="E246" s="99"/>
    </row>
    <row r="247" spans="1:6" s="7" customFormat="1" x14ac:dyDescent="0.2">
      <c r="A247" s="43"/>
      <c r="B247" s="160" t="s">
        <v>117</v>
      </c>
      <c r="C247" s="51">
        <f>SUM(C246:C246)</f>
        <v>0</v>
      </c>
      <c r="D247" s="200"/>
      <c r="E247" s="99"/>
    </row>
    <row r="248" spans="1:6" s="7" customFormat="1" x14ac:dyDescent="0.2">
      <c r="A248" s="43"/>
      <c r="B248" s="122" t="s">
        <v>107</v>
      </c>
      <c r="C248" s="9"/>
      <c r="D248" s="155"/>
      <c r="E248" s="102"/>
    </row>
    <row r="249" spans="1:6" s="21" customFormat="1" ht="15.75" x14ac:dyDescent="0.2">
      <c r="A249" s="368" t="s">
        <v>103</v>
      </c>
      <c r="B249" s="369"/>
      <c r="C249" s="88">
        <f>SUM(C247+C239+C243)</f>
        <v>0</v>
      </c>
      <c r="D249" s="149">
        <f>SUM(D237:D247)</f>
        <v>0</v>
      </c>
      <c r="E249" s="105">
        <f>SUM(E237:E247)</f>
        <v>0</v>
      </c>
    </row>
    <row r="250" spans="1:6" s="137" customFormat="1" ht="15.75" x14ac:dyDescent="0.2">
      <c r="A250" s="132"/>
      <c r="C250" s="134"/>
      <c r="D250" s="135"/>
      <c r="E250" s="136"/>
    </row>
    <row r="251" spans="1:6" s="142" customFormat="1" ht="15.75" x14ac:dyDescent="0.2">
      <c r="A251" s="38" t="s">
        <v>143</v>
      </c>
      <c r="B251" s="133"/>
      <c r="C251" s="54"/>
      <c r="D251" s="139"/>
      <c r="E251" s="140"/>
      <c r="F251" s="141"/>
    </row>
    <row r="252" spans="1:6" s="142" customFormat="1" ht="15.75" x14ac:dyDescent="0.2">
      <c r="A252" s="55" t="s">
        <v>144</v>
      </c>
      <c r="B252" s="53"/>
      <c r="C252" s="54"/>
      <c r="D252" s="39">
        <f>SUM(C253:C256)</f>
        <v>2946260</v>
      </c>
      <c r="E252" s="97">
        <f>SUM(D252)</f>
        <v>2946260</v>
      </c>
      <c r="F252" s="141"/>
    </row>
    <row r="253" spans="1:6" s="146" customFormat="1" x14ac:dyDescent="0.2">
      <c r="A253" s="143"/>
      <c r="B253" s="358" t="s">
        <v>223</v>
      </c>
      <c r="C253" s="203">
        <v>2284843</v>
      </c>
      <c r="D253" s="145"/>
      <c r="E253" s="97"/>
    </row>
    <row r="254" spans="1:6" s="146" customFormat="1" x14ac:dyDescent="0.2">
      <c r="A254" s="143"/>
      <c r="B254" s="358" t="s">
        <v>227</v>
      </c>
      <c r="C254" s="203">
        <v>661417</v>
      </c>
      <c r="D254" s="145"/>
      <c r="E254" s="97"/>
    </row>
    <row r="255" spans="1:6" s="146" customFormat="1" x14ac:dyDescent="0.2">
      <c r="A255" s="143"/>
      <c r="B255" s="371" t="s">
        <v>229</v>
      </c>
      <c r="C255" s="370">
        <v>0</v>
      </c>
      <c r="D255" s="145"/>
      <c r="E255" s="97"/>
    </row>
    <row r="256" spans="1:6" s="146" customFormat="1" x14ac:dyDescent="0.2">
      <c r="A256" s="143"/>
      <c r="B256" s="358" t="s">
        <v>231</v>
      </c>
      <c r="C256" s="203"/>
      <c r="D256" s="145"/>
      <c r="E256" s="97"/>
    </row>
    <row r="257" spans="1:10" s="146" customFormat="1" x14ac:dyDescent="0.2">
      <c r="A257" s="143"/>
      <c r="B257" s="144"/>
      <c r="C257" s="204"/>
      <c r="D257" s="145"/>
      <c r="E257" s="97"/>
    </row>
    <row r="258" spans="1:10" s="146" customFormat="1" x14ac:dyDescent="0.2">
      <c r="A258" s="55" t="s">
        <v>145</v>
      </c>
      <c r="B258" s="147"/>
      <c r="C258" s="204"/>
      <c r="D258" s="39">
        <f>SUM(C259:C262)+1</f>
        <v>795490.2</v>
      </c>
      <c r="E258" s="97">
        <f>SUM(D258)</f>
        <v>795490.2</v>
      </c>
    </row>
    <row r="259" spans="1:10" s="146" customFormat="1" x14ac:dyDescent="0.2">
      <c r="A259" s="143"/>
      <c r="B259" s="358" t="s">
        <v>224</v>
      </c>
      <c r="C259" s="148">
        <f>C253*0.27-1</f>
        <v>616906.61</v>
      </c>
      <c r="D259" s="145"/>
      <c r="E259" s="97"/>
    </row>
    <row r="260" spans="1:10" s="146" customFormat="1" x14ac:dyDescent="0.2">
      <c r="A260" s="143"/>
      <c r="B260" s="358" t="s">
        <v>228</v>
      </c>
      <c r="C260" s="148">
        <f>C254*0.27</f>
        <v>178582.59000000003</v>
      </c>
      <c r="D260" s="145"/>
      <c r="E260" s="97"/>
    </row>
    <row r="261" spans="1:10" s="146" customFormat="1" x14ac:dyDescent="0.2">
      <c r="A261" s="143"/>
      <c r="B261" s="371" t="s">
        <v>230</v>
      </c>
      <c r="C261" s="372">
        <f>'011130.k.f.'!C255*0.27</f>
        <v>0</v>
      </c>
      <c r="D261" s="145"/>
      <c r="E261" s="97"/>
    </row>
    <row r="262" spans="1:10" s="146" customFormat="1" x14ac:dyDescent="0.2">
      <c r="A262" s="143"/>
      <c r="B262" s="358" t="s">
        <v>232</v>
      </c>
      <c r="C262" s="148"/>
      <c r="D262" s="145"/>
      <c r="E262" s="97"/>
    </row>
    <row r="263" spans="1:10" s="146" customFormat="1" x14ac:dyDescent="0.2">
      <c r="A263" s="143"/>
      <c r="B263" s="144"/>
      <c r="C263" s="148"/>
      <c r="D263" s="145"/>
      <c r="E263" s="97"/>
    </row>
    <row r="264" spans="1:10" s="21" customFormat="1" ht="15.75" x14ac:dyDescent="0.2">
      <c r="A264" s="368" t="s">
        <v>146</v>
      </c>
      <c r="B264" s="369"/>
      <c r="C264" s="88">
        <f>SUM(C253:C262)+1</f>
        <v>3741750.1999999997</v>
      </c>
      <c r="D264" s="149">
        <f>SUM(D251:D259)</f>
        <v>3741750.2</v>
      </c>
      <c r="E264" s="105">
        <f>SUM(E251:E259)</f>
        <v>3741750.2</v>
      </c>
    </row>
    <row r="265" spans="1:10" s="106" customFormat="1" x14ac:dyDescent="0.2">
      <c r="A265" s="107"/>
      <c r="C265" s="138"/>
      <c r="D265" s="113"/>
      <c r="E265" s="112"/>
    </row>
    <row r="266" spans="1:10" ht="17.25" thickBot="1" x14ac:dyDescent="0.25">
      <c r="A266" s="45" t="s">
        <v>104</v>
      </c>
      <c r="B266" s="46"/>
      <c r="C266" s="46">
        <f>SUM(C249+C86+C233+C264+C59)</f>
        <v>177381373.13</v>
      </c>
      <c r="D266" s="46">
        <f>SUM(D249+D86+D233+D264+D59)</f>
        <v>177381373.13</v>
      </c>
      <c r="E266" s="46">
        <f>SUM(E249+E86+E233+E264+E59)</f>
        <v>177381373.13</v>
      </c>
      <c r="J266" s="3" t="s">
        <v>124</v>
      </c>
    </row>
    <row r="267" spans="1:10" ht="18" x14ac:dyDescent="0.2">
      <c r="B267" s="364"/>
    </row>
    <row r="269" spans="1:10" s="7" customFormat="1" x14ac:dyDescent="0.2">
      <c r="A269" s="11"/>
      <c r="B269" s="50"/>
      <c r="C269" s="16"/>
      <c r="D269" s="8"/>
      <c r="E269" s="8"/>
    </row>
    <row r="270" spans="1:10" x14ac:dyDescent="0.2">
      <c r="B270" s="15"/>
      <c r="C270" s="16"/>
    </row>
    <row r="271" spans="1:10" x14ac:dyDescent="0.2">
      <c r="B271" s="15"/>
      <c r="C271" s="16"/>
    </row>
    <row r="272" spans="1:10" s="7" customFormat="1" x14ac:dyDescent="0.2">
      <c r="A272" s="11"/>
      <c r="B272" s="15"/>
      <c r="C272" s="16"/>
      <c r="D272" s="8"/>
      <c r="E272" s="8"/>
    </row>
    <row r="273" spans="1:6" s="7" customFormat="1" x14ac:dyDescent="0.2">
      <c r="A273" s="11"/>
      <c r="B273" s="17"/>
      <c r="C273" s="16"/>
      <c r="D273" s="8"/>
      <c r="E273" s="8"/>
    </row>
    <row r="274" spans="1:6" x14ac:dyDescent="0.2">
      <c r="B274" s="17"/>
      <c r="C274" s="16"/>
    </row>
    <row r="275" spans="1:6" x14ac:dyDescent="0.2">
      <c r="B275" s="15"/>
      <c r="C275" s="16"/>
    </row>
    <row r="276" spans="1:6" x14ac:dyDescent="0.2">
      <c r="B276" s="15"/>
      <c r="C276" s="16"/>
    </row>
    <row r="277" spans="1:6" x14ac:dyDescent="0.2">
      <c r="B277" s="15"/>
      <c r="C277" s="16"/>
      <c r="F277" s="12"/>
    </row>
    <row r="278" spans="1:6" x14ac:dyDescent="0.2">
      <c r="B278" s="17"/>
      <c r="F278" s="12"/>
    </row>
    <row r="279" spans="1:6" x14ac:dyDescent="0.2">
      <c r="F279" s="12"/>
    </row>
    <row r="280" spans="1:6" x14ac:dyDescent="0.2">
      <c r="F280" s="12"/>
    </row>
    <row r="281" spans="1:6" x14ac:dyDescent="0.2">
      <c r="B281" s="20"/>
      <c r="F281" s="12"/>
    </row>
    <row r="282" spans="1:6" x14ac:dyDescent="0.2">
      <c r="B282" s="15"/>
      <c r="F282" s="12"/>
    </row>
    <row r="283" spans="1:6" x14ac:dyDescent="0.2">
      <c r="B283" s="18"/>
      <c r="F283" s="12"/>
    </row>
    <row r="284" spans="1:6" x14ac:dyDescent="0.2">
      <c r="F284" s="12"/>
    </row>
    <row r="285" spans="1:6" x14ac:dyDescent="0.2">
      <c r="F285" s="12"/>
    </row>
    <row r="286" spans="1:6" x14ac:dyDescent="0.2">
      <c r="C286" s="356"/>
      <c r="D286" s="16"/>
      <c r="E286" s="16"/>
      <c r="F286" s="12"/>
    </row>
    <row r="287" spans="1:6" x14ac:dyDescent="0.2">
      <c r="B287" s="356"/>
      <c r="C287" s="22"/>
      <c r="D287" s="16"/>
      <c r="E287" s="16"/>
      <c r="F287" s="12"/>
    </row>
    <row r="288" spans="1:6" x14ac:dyDescent="0.2">
      <c r="B288" s="11"/>
      <c r="C288" s="23"/>
      <c r="D288" s="9"/>
      <c r="E288" s="9"/>
      <c r="F288" s="12"/>
    </row>
    <row r="289" spans="1:6" x14ac:dyDescent="0.2">
      <c r="B289" s="11"/>
      <c r="F289" s="12"/>
    </row>
    <row r="290" spans="1:6" x14ac:dyDescent="0.2">
      <c r="F290" s="12"/>
    </row>
    <row r="291" spans="1:6" x14ac:dyDescent="0.2">
      <c r="A291" s="14"/>
      <c r="C291" s="25"/>
      <c r="D291" s="13"/>
      <c r="E291" s="13"/>
      <c r="F291" s="12"/>
    </row>
    <row r="292" spans="1:6" x14ac:dyDescent="0.2">
      <c r="A292" s="26"/>
      <c r="B292" s="10"/>
      <c r="C292" s="16"/>
      <c r="D292" s="13"/>
      <c r="E292" s="13"/>
      <c r="F292" s="12"/>
    </row>
    <row r="293" spans="1:6" x14ac:dyDescent="0.2">
      <c r="A293" s="26"/>
      <c r="B293" s="15"/>
      <c r="C293" s="16"/>
      <c r="D293" s="16"/>
      <c r="E293" s="16"/>
      <c r="F293" s="12"/>
    </row>
    <row r="294" spans="1:6" x14ac:dyDescent="0.2">
      <c r="A294" s="26"/>
      <c r="B294" s="15"/>
      <c r="C294" s="16"/>
      <c r="D294" s="16"/>
      <c r="E294" s="16"/>
      <c r="F294" s="12"/>
    </row>
    <row r="295" spans="1:6" x14ac:dyDescent="0.2">
      <c r="A295" s="26"/>
      <c r="B295" s="15"/>
      <c r="C295" s="16"/>
      <c r="D295" s="16"/>
      <c r="E295" s="16"/>
      <c r="F295" s="12"/>
    </row>
    <row r="296" spans="1:6" x14ac:dyDescent="0.2">
      <c r="A296" s="26"/>
      <c r="B296" s="15"/>
      <c r="C296" s="16"/>
      <c r="D296" s="16"/>
      <c r="E296" s="16"/>
      <c r="F296" s="12"/>
    </row>
    <row r="297" spans="1:6" x14ac:dyDescent="0.2">
      <c r="A297" s="26"/>
      <c r="B297" s="15"/>
      <c r="C297" s="16"/>
      <c r="D297" s="16"/>
      <c r="E297" s="16"/>
      <c r="F297" s="12"/>
    </row>
    <row r="298" spans="1:6" x14ac:dyDescent="0.2">
      <c r="A298" s="26"/>
      <c r="B298" s="15"/>
      <c r="C298" s="16"/>
      <c r="D298" s="16"/>
      <c r="E298" s="16"/>
      <c r="F298" s="12"/>
    </row>
    <row r="299" spans="1:6" x14ac:dyDescent="0.2">
      <c r="A299" s="26"/>
      <c r="B299" s="15"/>
      <c r="C299" s="16"/>
      <c r="D299" s="9"/>
      <c r="E299" s="9"/>
      <c r="F299" s="12"/>
    </row>
    <row r="300" spans="1:6" x14ac:dyDescent="0.2">
      <c r="A300" s="26"/>
      <c r="B300" s="18"/>
      <c r="C300" s="16"/>
      <c r="D300" s="16"/>
      <c r="E300" s="16"/>
      <c r="F300" s="12"/>
    </row>
    <row r="301" spans="1:6" x14ac:dyDescent="0.2">
      <c r="A301" s="26"/>
      <c r="B301" s="15"/>
      <c r="C301" s="16"/>
      <c r="D301" s="16"/>
      <c r="E301" s="16"/>
      <c r="F301" s="12"/>
    </row>
    <row r="302" spans="1:6" x14ac:dyDescent="0.2">
      <c r="A302" s="26"/>
      <c r="B302" s="15"/>
      <c r="C302" s="16"/>
      <c r="D302" s="16"/>
      <c r="E302" s="16"/>
      <c r="F302" s="12"/>
    </row>
    <row r="303" spans="1:6" x14ac:dyDescent="0.2">
      <c r="A303" s="26"/>
      <c r="B303" s="15"/>
      <c r="C303" s="16"/>
      <c r="D303" s="16"/>
      <c r="E303" s="16"/>
      <c r="F303" s="12"/>
    </row>
    <row r="304" spans="1:6" x14ac:dyDescent="0.2">
      <c r="A304" s="26"/>
      <c r="B304" s="15"/>
      <c r="C304" s="16"/>
      <c r="D304" s="16"/>
      <c r="E304" s="16"/>
      <c r="F304" s="12"/>
    </row>
    <row r="305" spans="1:6" x14ac:dyDescent="0.2">
      <c r="A305" s="2"/>
      <c r="B305" s="15"/>
      <c r="C305" s="16"/>
      <c r="F305" s="12"/>
    </row>
    <row r="306" spans="1:6" x14ac:dyDescent="0.2">
      <c r="A306" s="2"/>
      <c r="B306" s="17"/>
      <c r="C306" s="16"/>
      <c r="F306" s="12"/>
    </row>
    <row r="307" spans="1:6" x14ac:dyDescent="0.2">
      <c r="A307" s="2"/>
      <c r="B307" s="17"/>
      <c r="C307" s="9"/>
      <c r="D307" s="19"/>
      <c r="E307" s="19"/>
      <c r="F307" s="12"/>
    </row>
    <row r="308" spans="1:6" x14ac:dyDescent="0.2">
      <c r="B308" s="24"/>
      <c r="F308" s="12"/>
    </row>
    <row r="309" spans="1:6" x14ac:dyDescent="0.2">
      <c r="F309" s="12"/>
    </row>
    <row r="310" spans="1:6" x14ac:dyDescent="0.2">
      <c r="F310" s="12"/>
    </row>
    <row r="311" spans="1:6" x14ac:dyDescent="0.2">
      <c r="F311" s="12"/>
    </row>
    <row r="312" spans="1:6" x14ac:dyDescent="0.2">
      <c r="F312" s="12"/>
    </row>
    <row r="313" spans="1:6" x14ac:dyDescent="0.2">
      <c r="F313" s="12"/>
    </row>
    <row r="314" spans="1:6" x14ac:dyDescent="0.2">
      <c r="F314" s="12"/>
    </row>
    <row r="315" spans="1:6" x14ac:dyDescent="0.2">
      <c r="F315" s="12"/>
    </row>
    <row r="316" spans="1:6" x14ac:dyDescent="0.2">
      <c r="F316" s="12"/>
    </row>
    <row r="317" spans="1:6" x14ac:dyDescent="0.2">
      <c r="F317" s="12"/>
    </row>
    <row r="318" spans="1:6" x14ac:dyDescent="0.2">
      <c r="F318" s="12"/>
    </row>
    <row r="319" spans="1:6" x14ac:dyDescent="0.2">
      <c r="F319" s="12"/>
    </row>
    <row r="320" spans="1:6" x14ac:dyDescent="0.2">
      <c r="F320" s="12"/>
    </row>
    <row r="321" spans="6:6" x14ac:dyDescent="0.2">
      <c r="F321" s="12"/>
    </row>
    <row r="322" spans="6:6" x14ac:dyDescent="0.2">
      <c r="F322" s="12"/>
    </row>
    <row r="323" spans="6:6" x14ac:dyDescent="0.2">
      <c r="F323" s="12"/>
    </row>
    <row r="324" spans="6:6" x14ac:dyDescent="0.2">
      <c r="F324" s="12"/>
    </row>
    <row r="325" spans="6:6" x14ac:dyDescent="0.2">
      <c r="F325" s="12"/>
    </row>
    <row r="326" spans="6:6" x14ac:dyDescent="0.2">
      <c r="F326" s="12"/>
    </row>
    <row r="327" spans="6:6" x14ac:dyDescent="0.2">
      <c r="F327" s="12"/>
    </row>
    <row r="328" spans="6:6" x14ac:dyDescent="0.2">
      <c r="F328" s="12"/>
    </row>
    <row r="329" spans="6:6" x14ac:dyDescent="0.2">
      <c r="F329" s="12"/>
    </row>
    <row r="330" spans="6:6" x14ac:dyDescent="0.2">
      <c r="F330" s="12"/>
    </row>
    <row r="331" spans="6:6" x14ac:dyDescent="0.2">
      <c r="F331" s="12"/>
    </row>
    <row r="332" spans="6:6" x14ac:dyDescent="0.2">
      <c r="F332" s="12"/>
    </row>
    <row r="333" spans="6:6" x14ac:dyDescent="0.2">
      <c r="F333" s="12"/>
    </row>
    <row r="334" spans="6:6" x14ac:dyDescent="0.2">
      <c r="F334" s="12"/>
    </row>
    <row r="335" spans="6:6" x14ac:dyDescent="0.2">
      <c r="F335" s="12"/>
    </row>
  </sheetData>
  <mergeCells count="16">
    <mergeCell ref="A233:B233"/>
    <mergeCell ref="G122:I122"/>
    <mergeCell ref="A34:B34"/>
    <mergeCell ref="A38:B38"/>
    <mergeCell ref="A2:B2"/>
    <mergeCell ref="A8:B8"/>
    <mergeCell ref="A3:C3"/>
    <mergeCell ref="A4:C4"/>
    <mergeCell ref="A19:B19"/>
    <mergeCell ref="A23:B23"/>
    <mergeCell ref="A28:B28"/>
    <mergeCell ref="A45:B45"/>
    <mergeCell ref="A54:B54"/>
    <mergeCell ref="A59:B59"/>
    <mergeCell ref="A51:B51"/>
    <mergeCell ref="A86:B86"/>
  </mergeCells>
  <phoneticPr fontId="0" type="noConversion"/>
  <pageMargins left="0.39370078740157483" right="0.39370078740157483" top="0.78740157480314965" bottom="0.78740157480314965" header="0.51181102362204722" footer="0.51181102362204722"/>
  <pageSetup paperSize="9" scale="60" orientation="portrait" r:id="rId1"/>
  <headerFooter alignWithMargins="0">
    <oddHeader>&amp;P. oldal</oddHeader>
  </headerFooter>
  <rowBreaks count="5" manualBreakCount="5">
    <brk id="43" max="4" man="1"/>
    <brk id="107" max="4" man="1"/>
    <brk id="163" max="4" man="1"/>
    <brk id="233" max="4" man="1"/>
    <brk id="26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18"/>
  <sheetViews>
    <sheetView view="pageBreakPreview" zoomScale="60" zoomScaleNormal="100" workbookViewId="0">
      <selection activeCell="C9" sqref="C9"/>
    </sheetView>
  </sheetViews>
  <sheetFormatPr defaultColWidth="8.85546875" defaultRowHeight="12.75" x14ac:dyDescent="0.2"/>
  <cols>
    <col min="1" max="1" width="10.140625" style="108" customWidth="1"/>
    <col min="2" max="2" width="44.28515625" style="109" customWidth="1"/>
    <col min="3" max="3" width="17.42578125" style="110" bestFit="1" customWidth="1"/>
    <col min="4" max="5" width="17.7109375" style="110" bestFit="1" customWidth="1"/>
    <col min="6" max="6" width="8.85546875" style="250" customWidth="1"/>
    <col min="7" max="7" width="9" style="250" customWidth="1"/>
    <col min="8" max="16384" width="8.85546875" style="250"/>
  </cols>
  <sheetData>
    <row r="1" spans="1:9" s="217" customFormat="1" x14ac:dyDescent="0.2">
      <c r="A1" s="213"/>
      <c r="B1" s="214" t="s">
        <v>0</v>
      </c>
      <c r="C1" s="215"/>
      <c r="D1" s="52" t="s">
        <v>164</v>
      </c>
      <c r="E1" s="216" t="s">
        <v>2</v>
      </c>
    </row>
    <row r="2" spans="1:9" s="217" customFormat="1" x14ac:dyDescent="0.2">
      <c r="A2" s="401" t="s">
        <v>37</v>
      </c>
      <c r="B2" s="402"/>
      <c r="C2" s="218"/>
      <c r="D2" s="219"/>
      <c r="E2" s="219"/>
    </row>
    <row r="3" spans="1:9" customFormat="1" ht="15" x14ac:dyDescent="0.2">
      <c r="A3" s="403" t="s">
        <v>166</v>
      </c>
      <c r="B3" s="404"/>
      <c r="C3" s="405"/>
      <c r="D3" s="251"/>
      <c r="E3" s="252"/>
    </row>
    <row r="4" spans="1:9" customFormat="1" ht="15.75" x14ac:dyDescent="0.2">
      <c r="A4" s="406" t="s">
        <v>167</v>
      </c>
      <c r="B4" s="407"/>
      <c r="C4" s="408"/>
      <c r="D4" s="251"/>
      <c r="E4" s="252"/>
    </row>
    <row r="5" spans="1:9" s="146" customFormat="1" ht="48" customHeight="1" x14ac:dyDescent="0.2">
      <c r="A5" s="409" t="s">
        <v>168</v>
      </c>
      <c r="B5" s="410"/>
      <c r="C5" s="411"/>
      <c r="D5" s="220"/>
      <c r="E5" s="221"/>
    </row>
    <row r="6" spans="1:9" s="180" customFormat="1" ht="15.75" x14ac:dyDescent="0.25">
      <c r="A6" s="222"/>
      <c r="B6" s="223"/>
      <c r="C6" s="223"/>
      <c r="D6" s="224"/>
      <c r="E6" s="225"/>
    </row>
    <row r="7" spans="1:9" s="142" customFormat="1" ht="15.75" x14ac:dyDescent="0.2">
      <c r="A7" s="38" t="s">
        <v>42</v>
      </c>
      <c r="B7" s="53"/>
      <c r="C7" s="54"/>
      <c r="D7" s="139"/>
      <c r="E7" s="39">
        <f>SUM(D8)</f>
        <v>892000</v>
      </c>
      <c r="F7" s="141"/>
      <c r="G7" s="141"/>
      <c r="H7" s="141"/>
      <c r="I7" s="141"/>
    </row>
    <row r="8" spans="1:9" s="142" customFormat="1" ht="15.75" customHeight="1" x14ac:dyDescent="0.2">
      <c r="A8" s="55" t="s">
        <v>110</v>
      </c>
      <c r="B8" s="156"/>
      <c r="C8" s="156"/>
      <c r="D8" s="39">
        <f>SUM(C11)</f>
        <v>892000</v>
      </c>
      <c r="E8" s="39"/>
      <c r="F8" s="156"/>
      <c r="G8" s="203"/>
      <c r="H8" s="141"/>
      <c r="I8" s="141"/>
    </row>
    <row r="9" spans="1:9" s="227" customFormat="1" x14ac:dyDescent="0.2">
      <c r="A9" s="228"/>
      <c r="B9" s="229" t="s">
        <v>197</v>
      </c>
      <c r="C9" s="226">
        <v>223000</v>
      </c>
      <c r="D9" s="224"/>
      <c r="E9" s="225"/>
    </row>
    <row r="10" spans="1:9" s="227" customFormat="1" x14ac:dyDescent="0.2">
      <c r="A10" s="228"/>
      <c r="B10" s="229" t="s">
        <v>212</v>
      </c>
      <c r="C10" s="226">
        <v>669000</v>
      </c>
      <c r="D10" s="224"/>
      <c r="E10" s="225"/>
    </row>
    <row r="11" spans="1:9" s="227" customFormat="1" ht="15.75" x14ac:dyDescent="0.2">
      <c r="A11" s="396" t="s">
        <v>10</v>
      </c>
      <c r="B11" s="397"/>
      <c r="C11" s="88">
        <f>SUM(C9:C10)</f>
        <v>892000</v>
      </c>
      <c r="D11" s="105">
        <f>SUM(D7:D9)</f>
        <v>892000</v>
      </c>
      <c r="E11" s="105">
        <f>SUM(E7:E9)</f>
        <v>892000</v>
      </c>
    </row>
    <row r="12" spans="1:9" s="146" customFormat="1" x14ac:dyDescent="0.2">
      <c r="A12" s="231"/>
      <c r="B12" s="232"/>
      <c r="C12" s="233"/>
      <c r="D12" s="220"/>
      <c r="E12" s="221"/>
    </row>
    <row r="13" spans="1:9" s="146" customFormat="1" x14ac:dyDescent="0.2">
      <c r="A13" s="143"/>
      <c r="B13" s="234"/>
      <c r="C13" s="221"/>
      <c r="D13" s="220"/>
      <c r="E13" s="221"/>
    </row>
    <row r="14" spans="1:9" s="142" customFormat="1" ht="15.75" x14ac:dyDescent="0.2">
      <c r="A14" s="38" t="s">
        <v>57</v>
      </c>
      <c r="B14" s="53"/>
      <c r="C14" s="54"/>
      <c r="D14" s="157">
        <f>SUM(C18)</f>
        <v>115960</v>
      </c>
      <c r="E14" s="157">
        <f>SUM(D14)</f>
        <v>115960</v>
      </c>
      <c r="F14" s="141"/>
      <c r="G14" s="141"/>
      <c r="H14" s="141"/>
      <c r="I14" s="141"/>
    </row>
    <row r="15" spans="1:9" s="227" customFormat="1" x14ac:dyDescent="0.2">
      <c r="A15" s="235" t="s">
        <v>169</v>
      </c>
      <c r="B15" s="236"/>
      <c r="C15" s="226"/>
      <c r="D15" s="157"/>
      <c r="E15" s="157"/>
      <c r="F15" s="236"/>
      <c r="G15" s="236"/>
      <c r="H15" s="236"/>
      <c r="I15" s="236"/>
    </row>
    <row r="16" spans="1:9" s="227" customFormat="1" x14ac:dyDescent="0.2">
      <c r="A16" s="235"/>
      <c r="B16" s="229" t="s">
        <v>198</v>
      </c>
      <c r="C16" s="226">
        <f>C9*0.13</f>
        <v>28990</v>
      </c>
      <c r="D16" s="157"/>
      <c r="E16" s="230"/>
      <c r="F16" s="236"/>
      <c r="G16" s="236"/>
      <c r="H16" s="236"/>
      <c r="I16" s="236"/>
    </row>
    <row r="17" spans="1:5" s="147" customFormat="1" x14ac:dyDescent="0.2">
      <c r="A17" s="158"/>
      <c r="B17" s="229" t="s">
        <v>216</v>
      </c>
      <c r="C17" s="233">
        <f>C10*0.13</f>
        <v>86970</v>
      </c>
      <c r="D17" s="157"/>
      <c r="E17" s="230"/>
    </row>
    <row r="18" spans="1:5" s="236" customFormat="1" ht="15.75" x14ac:dyDescent="0.2">
      <c r="A18" s="396" t="s">
        <v>56</v>
      </c>
      <c r="B18" s="397"/>
      <c r="C18" s="88">
        <f>SUM(C15:C17)</f>
        <v>115960</v>
      </c>
      <c r="D18" s="105">
        <f>SUM(D14:D15)</f>
        <v>115960</v>
      </c>
      <c r="E18" s="89">
        <f>SUM(E14:E15)</f>
        <v>115960</v>
      </c>
    </row>
    <row r="19" spans="1:5" s="146" customFormat="1" ht="15.75" x14ac:dyDescent="0.25">
      <c r="A19" s="237"/>
      <c r="B19" s="147"/>
      <c r="C19" s="238"/>
      <c r="D19" s="220"/>
      <c r="E19" s="221"/>
    </row>
    <row r="20" spans="1:5" s="121" customFormat="1" ht="15.75" x14ac:dyDescent="0.2">
      <c r="A20" s="239"/>
      <c r="B20" s="240"/>
      <c r="C20" s="241"/>
      <c r="D20" s="242"/>
      <c r="E20" s="225"/>
    </row>
    <row r="21" spans="1:5" s="236" customFormat="1" x14ac:dyDescent="0.2">
      <c r="A21" s="108"/>
      <c r="C21" s="243"/>
      <c r="D21" s="243"/>
      <c r="E21" s="97"/>
    </row>
    <row r="22" spans="1:5" s="227" customFormat="1" ht="17.25" thickBot="1" x14ac:dyDescent="0.3">
      <c r="A22" s="244" t="s">
        <v>165</v>
      </c>
      <c r="B22" s="245"/>
      <c r="C22" s="246">
        <f>SUM(C11+C18)</f>
        <v>1007960</v>
      </c>
      <c r="D22" s="246">
        <f>SUM(D11+D18)</f>
        <v>1007960</v>
      </c>
      <c r="E22" s="246">
        <f>SUM(E11+E18)</f>
        <v>1007960</v>
      </c>
    </row>
    <row r="23" spans="1:5" s="248" customFormat="1" x14ac:dyDescent="0.2">
      <c r="A23" s="247"/>
      <c r="C23" s="249"/>
      <c r="D23" s="249"/>
      <c r="E23" s="249"/>
    </row>
    <row r="24" spans="1:5" s="248" customFormat="1" x14ac:dyDescent="0.2">
      <c r="A24" s="247"/>
      <c r="C24" s="249"/>
      <c r="D24" s="249"/>
      <c r="E24" s="249"/>
    </row>
    <row r="25" spans="1:5" s="248" customFormat="1" ht="55.5" customHeight="1" x14ac:dyDescent="0.2">
      <c r="A25" s="400"/>
      <c r="B25" s="400"/>
      <c r="C25" s="400"/>
      <c r="D25" s="400"/>
      <c r="E25" s="400"/>
    </row>
    <row r="26" spans="1:5" s="109" customFormat="1" x14ac:dyDescent="0.2">
      <c r="A26" s="108"/>
      <c r="C26" s="110"/>
      <c r="D26" s="110"/>
      <c r="E26" s="110"/>
    </row>
    <row r="27" spans="1:5" s="109" customFormat="1" x14ac:dyDescent="0.2">
      <c r="A27" s="108"/>
      <c r="C27" s="110"/>
      <c r="D27" s="110"/>
      <c r="E27" s="110"/>
    </row>
    <row r="28" spans="1:5" s="109" customFormat="1" x14ac:dyDescent="0.2">
      <c r="A28" s="108"/>
      <c r="C28" s="110"/>
      <c r="D28" s="110"/>
      <c r="E28" s="110"/>
    </row>
    <row r="29" spans="1:5" s="109" customFormat="1" x14ac:dyDescent="0.2">
      <c r="A29" s="108"/>
      <c r="C29" s="110"/>
      <c r="D29" s="110"/>
      <c r="E29" s="110"/>
    </row>
    <row r="30" spans="1:5" s="109" customFormat="1" x14ac:dyDescent="0.2">
      <c r="A30" s="108"/>
      <c r="C30" s="110"/>
      <c r="D30" s="110"/>
      <c r="E30" s="110"/>
    </row>
    <row r="31" spans="1:5" s="109" customFormat="1" x14ac:dyDescent="0.2">
      <c r="A31" s="108"/>
      <c r="C31" s="110"/>
      <c r="D31" s="110"/>
      <c r="E31" s="110"/>
    </row>
    <row r="32" spans="1:5" s="109" customFormat="1" x14ac:dyDescent="0.2">
      <c r="A32" s="108"/>
      <c r="C32" s="110"/>
      <c r="D32" s="110"/>
      <c r="E32" s="110"/>
    </row>
    <row r="33" spans="1:5" s="109" customFormat="1" x14ac:dyDescent="0.2">
      <c r="A33" s="108"/>
      <c r="C33" s="110"/>
      <c r="D33" s="110"/>
      <c r="E33" s="110"/>
    </row>
    <row r="34" spans="1:5" s="109" customFormat="1" x14ac:dyDescent="0.2">
      <c r="A34" s="108"/>
      <c r="C34" s="110"/>
      <c r="D34" s="110"/>
      <c r="E34" s="110"/>
    </row>
    <row r="35" spans="1:5" s="109" customFormat="1" x14ac:dyDescent="0.2">
      <c r="A35" s="108"/>
      <c r="C35" s="110"/>
      <c r="D35" s="110"/>
      <c r="E35" s="110"/>
    </row>
    <row r="36" spans="1:5" s="109" customFormat="1" x14ac:dyDescent="0.2">
      <c r="A36" s="108"/>
      <c r="C36" s="110"/>
      <c r="D36" s="110"/>
      <c r="E36" s="110"/>
    </row>
    <row r="37" spans="1:5" s="109" customFormat="1" x14ac:dyDescent="0.2">
      <c r="A37" s="108"/>
      <c r="C37" s="110"/>
      <c r="D37" s="110"/>
      <c r="E37" s="110"/>
    </row>
    <row r="38" spans="1:5" s="109" customFormat="1" x14ac:dyDescent="0.2">
      <c r="A38" s="108"/>
      <c r="C38" s="110"/>
      <c r="D38" s="110"/>
      <c r="E38" s="110"/>
    </row>
    <row r="39" spans="1:5" s="109" customFormat="1" x14ac:dyDescent="0.2">
      <c r="A39" s="108"/>
      <c r="C39" s="110"/>
      <c r="D39" s="110"/>
      <c r="E39" s="110"/>
    </row>
    <row r="40" spans="1:5" s="109" customFormat="1" x14ac:dyDescent="0.2">
      <c r="A40" s="108"/>
      <c r="C40" s="110"/>
      <c r="D40" s="110"/>
      <c r="E40" s="110"/>
    </row>
    <row r="41" spans="1:5" s="109" customFormat="1" x14ac:dyDescent="0.2">
      <c r="A41" s="108"/>
      <c r="C41" s="110"/>
      <c r="D41" s="110"/>
      <c r="E41" s="110"/>
    </row>
    <row r="42" spans="1:5" s="109" customFormat="1" x14ac:dyDescent="0.2">
      <c r="A42" s="108"/>
      <c r="C42" s="110"/>
      <c r="D42" s="110"/>
      <c r="E42" s="110"/>
    </row>
    <row r="43" spans="1:5" s="109" customFormat="1" x14ac:dyDescent="0.2">
      <c r="A43" s="108"/>
      <c r="C43" s="110"/>
      <c r="D43" s="110"/>
      <c r="E43" s="110"/>
    </row>
    <row r="44" spans="1:5" s="109" customFormat="1" x14ac:dyDescent="0.2">
      <c r="A44" s="108"/>
      <c r="C44" s="110"/>
      <c r="D44" s="110"/>
      <c r="E44" s="110"/>
    </row>
    <row r="45" spans="1:5" s="109" customFormat="1" x14ac:dyDescent="0.2">
      <c r="A45" s="108"/>
      <c r="C45" s="110"/>
      <c r="D45" s="110"/>
      <c r="E45" s="110"/>
    </row>
    <row r="46" spans="1:5" s="109" customFormat="1" x14ac:dyDescent="0.2">
      <c r="A46" s="108"/>
      <c r="C46" s="110"/>
      <c r="D46" s="110"/>
      <c r="E46" s="110"/>
    </row>
    <row r="47" spans="1:5" s="109" customFormat="1" x14ac:dyDescent="0.2">
      <c r="A47" s="108"/>
      <c r="C47" s="110"/>
      <c r="D47" s="110"/>
      <c r="E47" s="110"/>
    </row>
    <row r="48" spans="1:5" s="109" customFormat="1" x14ac:dyDescent="0.2">
      <c r="A48" s="108"/>
      <c r="C48" s="110"/>
      <c r="D48" s="110"/>
      <c r="E48" s="110"/>
    </row>
    <row r="49" spans="1:5" s="109" customFormat="1" x14ac:dyDescent="0.2">
      <c r="A49" s="108"/>
      <c r="C49" s="110"/>
      <c r="D49" s="110"/>
      <c r="E49" s="110"/>
    </row>
    <row r="50" spans="1:5" s="109" customFormat="1" x14ac:dyDescent="0.2">
      <c r="A50" s="108"/>
      <c r="C50" s="110"/>
      <c r="D50" s="110"/>
      <c r="E50" s="110"/>
    </row>
    <row r="51" spans="1:5" s="109" customFormat="1" x14ac:dyDescent="0.2">
      <c r="A51" s="108"/>
      <c r="C51" s="110"/>
      <c r="D51" s="110"/>
      <c r="E51" s="110"/>
    </row>
    <row r="52" spans="1:5" s="109" customFormat="1" x14ac:dyDescent="0.2">
      <c r="A52" s="108"/>
      <c r="C52" s="110"/>
      <c r="D52" s="110"/>
      <c r="E52" s="110"/>
    </row>
    <row r="53" spans="1:5" s="109" customFormat="1" x14ac:dyDescent="0.2">
      <c r="A53" s="108"/>
      <c r="C53" s="110"/>
      <c r="D53" s="110"/>
      <c r="E53" s="110"/>
    </row>
    <row r="54" spans="1:5" s="109" customFormat="1" x14ac:dyDescent="0.2">
      <c r="A54" s="108"/>
      <c r="C54" s="110"/>
      <c r="D54" s="110"/>
      <c r="E54" s="110"/>
    </row>
    <row r="55" spans="1:5" s="109" customFormat="1" x14ac:dyDescent="0.2">
      <c r="A55" s="108"/>
      <c r="C55" s="110"/>
      <c r="D55" s="110"/>
      <c r="E55" s="110"/>
    </row>
    <row r="56" spans="1:5" s="109" customFormat="1" x14ac:dyDescent="0.2">
      <c r="A56" s="108"/>
      <c r="C56" s="110"/>
      <c r="D56" s="110"/>
      <c r="E56" s="110"/>
    </row>
    <row r="57" spans="1:5" s="109" customFormat="1" x14ac:dyDescent="0.2">
      <c r="A57" s="108"/>
      <c r="C57" s="110"/>
      <c r="D57" s="110"/>
      <c r="E57" s="110"/>
    </row>
    <row r="58" spans="1:5" s="109" customFormat="1" x14ac:dyDescent="0.2">
      <c r="A58" s="108"/>
      <c r="C58" s="110"/>
      <c r="D58" s="110"/>
      <c r="E58" s="110"/>
    </row>
    <row r="59" spans="1:5" s="109" customFormat="1" x14ac:dyDescent="0.2">
      <c r="A59" s="108"/>
      <c r="C59" s="110"/>
      <c r="D59" s="110"/>
      <c r="E59" s="110"/>
    </row>
    <row r="60" spans="1:5" s="109" customFormat="1" x14ac:dyDescent="0.2">
      <c r="A60" s="108"/>
      <c r="C60" s="110"/>
      <c r="D60" s="110"/>
      <c r="E60" s="110"/>
    </row>
    <row r="61" spans="1:5" s="109" customFormat="1" x14ac:dyDescent="0.2">
      <c r="A61" s="108"/>
      <c r="C61" s="110"/>
      <c r="D61" s="110"/>
      <c r="E61" s="110"/>
    </row>
    <row r="62" spans="1:5" s="109" customFormat="1" x14ac:dyDescent="0.2">
      <c r="A62" s="108"/>
      <c r="C62" s="110"/>
      <c r="D62" s="110"/>
      <c r="E62" s="110"/>
    </row>
    <row r="63" spans="1:5" s="109" customFormat="1" x14ac:dyDescent="0.2">
      <c r="A63" s="108"/>
      <c r="C63" s="110"/>
      <c r="D63" s="110"/>
      <c r="E63" s="110"/>
    </row>
    <row r="64" spans="1:5" s="109" customFormat="1" x14ac:dyDescent="0.2">
      <c r="A64" s="108"/>
      <c r="C64" s="110"/>
      <c r="D64" s="110"/>
      <c r="E64" s="110"/>
    </row>
    <row r="65" spans="1:5" s="109" customFormat="1" x14ac:dyDescent="0.2">
      <c r="A65" s="108"/>
      <c r="C65" s="110"/>
      <c r="D65" s="110"/>
      <c r="E65" s="110"/>
    </row>
    <row r="66" spans="1:5" s="109" customFormat="1" x14ac:dyDescent="0.2">
      <c r="A66" s="108"/>
      <c r="C66" s="110"/>
      <c r="D66" s="110"/>
      <c r="E66" s="110"/>
    </row>
    <row r="67" spans="1:5" s="109" customFormat="1" x14ac:dyDescent="0.2">
      <c r="A67" s="108"/>
      <c r="C67" s="110"/>
      <c r="D67" s="110"/>
      <c r="E67" s="110"/>
    </row>
    <row r="68" spans="1:5" s="109" customFormat="1" x14ac:dyDescent="0.2">
      <c r="A68" s="108"/>
      <c r="C68" s="110"/>
      <c r="D68" s="110"/>
      <c r="E68" s="110"/>
    </row>
    <row r="69" spans="1:5" s="109" customFormat="1" x14ac:dyDescent="0.2">
      <c r="A69" s="108"/>
      <c r="C69" s="110"/>
      <c r="D69" s="110"/>
      <c r="E69" s="110"/>
    </row>
    <row r="70" spans="1:5" s="109" customFormat="1" x14ac:dyDescent="0.2">
      <c r="A70" s="108"/>
      <c r="C70" s="110"/>
      <c r="D70" s="110"/>
      <c r="E70" s="110"/>
    </row>
    <row r="71" spans="1:5" s="109" customFormat="1" x14ac:dyDescent="0.2">
      <c r="A71" s="108"/>
      <c r="C71" s="110"/>
      <c r="D71" s="110"/>
      <c r="E71" s="110"/>
    </row>
    <row r="72" spans="1:5" s="109" customFormat="1" x14ac:dyDescent="0.2">
      <c r="A72" s="108"/>
      <c r="C72" s="110"/>
      <c r="D72" s="110"/>
      <c r="E72" s="110"/>
    </row>
    <row r="73" spans="1:5" s="109" customFormat="1" x14ac:dyDescent="0.2">
      <c r="A73" s="108"/>
      <c r="C73" s="110"/>
      <c r="D73" s="110"/>
      <c r="E73" s="110"/>
    </row>
    <row r="74" spans="1:5" s="109" customFormat="1" x14ac:dyDescent="0.2">
      <c r="A74" s="108"/>
      <c r="C74" s="110"/>
      <c r="D74" s="110"/>
      <c r="E74" s="110"/>
    </row>
    <row r="75" spans="1:5" s="109" customFormat="1" x14ac:dyDescent="0.2">
      <c r="A75" s="108"/>
      <c r="C75" s="110"/>
      <c r="D75" s="110"/>
      <c r="E75" s="110"/>
    </row>
    <row r="76" spans="1:5" s="109" customFormat="1" x14ac:dyDescent="0.2">
      <c r="A76" s="108"/>
      <c r="C76" s="110"/>
      <c r="D76" s="110"/>
      <c r="E76" s="110"/>
    </row>
    <row r="77" spans="1:5" s="109" customFormat="1" x14ac:dyDescent="0.2">
      <c r="A77" s="108"/>
      <c r="C77" s="110"/>
      <c r="D77" s="110"/>
      <c r="E77" s="110"/>
    </row>
    <row r="78" spans="1:5" s="109" customFormat="1" x14ac:dyDescent="0.2">
      <c r="A78" s="108"/>
      <c r="C78" s="110"/>
      <c r="D78" s="110"/>
      <c r="E78" s="110"/>
    </row>
    <row r="79" spans="1:5" s="109" customFormat="1" x14ac:dyDescent="0.2">
      <c r="A79" s="108"/>
      <c r="C79" s="110"/>
      <c r="D79" s="110"/>
      <c r="E79" s="110"/>
    </row>
    <row r="80" spans="1:5" s="109" customFormat="1" x14ac:dyDescent="0.2">
      <c r="A80" s="108"/>
      <c r="C80" s="110"/>
      <c r="D80" s="110"/>
      <c r="E80" s="110"/>
    </row>
    <row r="81" spans="1:5" s="109" customFormat="1" x14ac:dyDescent="0.2">
      <c r="A81" s="108"/>
      <c r="C81" s="110"/>
      <c r="D81" s="110"/>
      <c r="E81" s="110"/>
    </row>
    <row r="82" spans="1:5" s="109" customFormat="1" x14ac:dyDescent="0.2">
      <c r="A82" s="108"/>
      <c r="C82" s="110"/>
      <c r="D82" s="110"/>
      <c r="E82" s="110"/>
    </row>
    <row r="83" spans="1:5" s="109" customFormat="1" x14ac:dyDescent="0.2">
      <c r="A83" s="108"/>
      <c r="C83" s="110"/>
      <c r="D83" s="110"/>
      <c r="E83" s="110"/>
    </row>
    <row r="84" spans="1:5" s="109" customFormat="1" x14ac:dyDescent="0.2">
      <c r="A84" s="108"/>
      <c r="C84" s="110"/>
      <c r="D84" s="110"/>
      <c r="E84" s="110"/>
    </row>
    <row r="85" spans="1:5" s="109" customFormat="1" x14ac:dyDescent="0.2">
      <c r="A85" s="108"/>
      <c r="C85" s="110"/>
      <c r="D85" s="110"/>
      <c r="E85" s="110"/>
    </row>
    <row r="86" spans="1:5" s="109" customFormat="1" x14ac:dyDescent="0.2">
      <c r="A86" s="108"/>
      <c r="C86" s="110"/>
      <c r="D86" s="110"/>
      <c r="E86" s="110"/>
    </row>
    <row r="87" spans="1:5" s="109" customFormat="1" x14ac:dyDescent="0.2">
      <c r="A87" s="108"/>
      <c r="C87" s="110"/>
      <c r="D87" s="110"/>
      <c r="E87" s="110"/>
    </row>
    <row r="88" spans="1:5" s="109" customFormat="1" x14ac:dyDescent="0.2">
      <c r="A88" s="108"/>
      <c r="C88" s="110"/>
      <c r="D88" s="110"/>
      <c r="E88" s="110"/>
    </row>
    <row r="89" spans="1:5" s="109" customFormat="1" x14ac:dyDescent="0.2">
      <c r="A89" s="108"/>
      <c r="C89" s="110"/>
      <c r="D89" s="110"/>
      <c r="E89" s="110"/>
    </row>
    <row r="90" spans="1:5" s="109" customFormat="1" x14ac:dyDescent="0.2">
      <c r="A90" s="108"/>
      <c r="C90" s="110"/>
      <c r="D90" s="110"/>
      <c r="E90" s="110"/>
    </row>
    <row r="91" spans="1:5" s="109" customFormat="1" x14ac:dyDescent="0.2">
      <c r="A91" s="108"/>
      <c r="C91" s="110"/>
      <c r="D91" s="110"/>
      <c r="E91" s="110"/>
    </row>
    <row r="92" spans="1:5" s="109" customFormat="1" x14ac:dyDescent="0.2">
      <c r="A92" s="108"/>
      <c r="C92" s="110"/>
      <c r="D92" s="110"/>
      <c r="E92" s="110"/>
    </row>
    <row r="93" spans="1:5" s="109" customFormat="1" x14ac:dyDescent="0.2">
      <c r="A93" s="108"/>
      <c r="C93" s="110"/>
      <c r="D93" s="110"/>
      <c r="E93" s="110"/>
    </row>
    <row r="94" spans="1:5" s="109" customFormat="1" x14ac:dyDescent="0.2">
      <c r="A94" s="108"/>
      <c r="C94" s="110"/>
      <c r="D94" s="110"/>
      <c r="E94" s="110"/>
    </row>
    <row r="95" spans="1:5" s="109" customFormat="1" x14ac:dyDescent="0.2">
      <c r="A95" s="108"/>
      <c r="C95" s="110"/>
      <c r="D95" s="110"/>
      <c r="E95" s="110"/>
    </row>
    <row r="96" spans="1:5" s="109" customFormat="1" x14ac:dyDescent="0.2">
      <c r="A96" s="108"/>
      <c r="C96" s="110"/>
      <c r="D96" s="110"/>
      <c r="E96" s="110"/>
    </row>
    <row r="97" spans="1:5" s="109" customFormat="1" x14ac:dyDescent="0.2">
      <c r="A97" s="108"/>
      <c r="C97" s="110"/>
      <c r="D97" s="110"/>
      <c r="E97" s="110"/>
    </row>
    <row r="98" spans="1:5" s="109" customFormat="1" x14ac:dyDescent="0.2">
      <c r="A98" s="108"/>
      <c r="C98" s="110"/>
      <c r="D98" s="110"/>
      <c r="E98" s="110"/>
    </row>
    <row r="99" spans="1:5" s="109" customFormat="1" x14ac:dyDescent="0.2">
      <c r="A99" s="108"/>
      <c r="C99" s="110"/>
      <c r="D99" s="110"/>
      <c r="E99" s="110"/>
    </row>
    <row r="100" spans="1:5" s="109" customFormat="1" x14ac:dyDescent="0.2">
      <c r="A100" s="108"/>
      <c r="C100" s="110"/>
      <c r="D100" s="110"/>
      <c r="E100" s="110"/>
    </row>
    <row r="101" spans="1:5" s="109" customFormat="1" x14ac:dyDescent="0.2">
      <c r="A101" s="108"/>
      <c r="C101" s="110"/>
      <c r="D101" s="110"/>
      <c r="E101" s="110"/>
    </row>
    <row r="102" spans="1:5" s="109" customFormat="1" x14ac:dyDescent="0.2">
      <c r="A102" s="108"/>
      <c r="C102" s="110"/>
      <c r="D102" s="110"/>
      <c r="E102" s="110"/>
    </row>
    <row r="103" spans="1:5" s="109" customFormat="1" x14ac:dyDescent="0.2">
      <c r="A103" s="108"/>
      <c r="C103" s="110"/>
      <c r="D103" s="110"/>
      <c r="E103" s="110"/>
    </row>
    <row r="104" spans="1:5" s="109" customFormat="1" x14ac:dyDescent="0.2">
      <c r="A104" s="108"/>
      <c r="C104" s="110"/>
      <c r="D104" s="110"/>
      <c r="E104" s="110"/>
    </row>
    <row r="105" spans="1:5" s="109" customFormat="1" x14ac:dyDescent="0.2">
      <c r="A105" s="108"/>
      <c r="C105" s="110"/>
      <c r="D105" s="110"/>
      <c r="E105" s="110"/>
    </row>
    <row r="106" spans="1:5" s="109" customFormat="1" x14ac:dyDescent="0.2">
      <c r="A106" s="108"/>
      <c r="C106" s="110"/>
      <c r="D106" s="110"/>
      <c r="E106" s="110"/>
    </row>
    <row r="107" spans="1:5" s="109" customFormat="1" x14ac:dyDescent="0.2">
      <c r="A107" s="108"/>
      <c r="C107" s="110"/>
      <c r="D107" s="110"/>
      <c r="E107" s="110"/>
    </row>
    <row r="108" spans="1:5" s="109" customFormat="1" x14ac:dyDescent="0.2">
      <c r="A108" s="108"/>
      <c r="C108" s="110"/>
      <c r="D108" s="110"/>
      <c r="E108" s="110"/>
    </row>
    <row r="109" spans="1:5" s="109" customFormat="1" x14ac:dyDescent="0.2">
      <c r="A109" s="108"/>
      <c r="C109" s="110"/>
      <c r="D109" s="110"/>
      <c r="E109" s="110"/>
    </row>
    <row r="110" spans="1:5" s="109" customFormat="1" x14ac:dyDescent="0.2">
      <c r="A110" s="108"/>
      <c r="C110" s="110"/>
      <c r="D110" s="110"/>
      <c r="E110" s="110"/>
    </row>
    <row r="111" spans="1:5" s="109" customFormat="1" x14ac:dyDescent="0.2">
      <c r="A111" s="108"/>
      <c r="C111" s="110"/>
      <c r="D111" s="110"/>
      <c r="E111" s="110"/>
    </row>
    <row r="112" spans="1:5" s="109" customFormat="1" x14ac:dyDescent="0.2">
      <c r="A112" s="108"/>
      <c r="C112" s="110"/>
      <c r="D112" s="110"/>
      <c r="E112" s="110"/>
    </row>
    <row r="113" spans="1:5" s="109" customFormat="1" x14ac:dyDescent="0.2">
      <c r="A113" s="108"/>
      <c r="C113" s="110"/>
      <c r="D113" s="110"/>
      <c r="E113" s="110"/>
    </row>
    <row r="114" spans="1:5" s="109" customFormat="1" x14ac:dyDescent="0.2">
      <c r="A114" s="108"/>
      <c r="C114" s="110"/>
      <c r="D114" s="110"/>
      <c r="E114" s="110"/>
    </row>
    <row r="115" spans="1:5" s="109" customFormat="1" x14ac:dyDescent="0.2">
      <c r="A115" s="108"/>
      <c r="C115" s="110"/>
      <c r="D115" s="110"/>
      <c r="E115" s="110"/>
    </row>
    <row r="116" spans="1:5" s="109" customFormat="1" x14ac:dyDescent="0.2">
      <c r="A116" s="108"/>
      <c r="C116" s="110"/>
      <c r="D116" s="110"/>
      <c r="E116" s="110"/>
    </row>
    <row r="117" spans="1:5" s="109" customFormat="1" x14ac:dyDescent="0.2">
      <c r="A117" s="108"/>
      <c r="C117" s="110"/>
      <c r="D117" s="110"/>
      <c r="E117" s="110"/>
    </row>
    <row r="118" spans="1:5" s="109" customFormat="1" x14ac:dyDescent="0.2">
      <c r="A118" s="108"/>
      <c r="C118" s="110"/>
      <c r="D118" s="110"/>
      <c r="E118" s="110"/>
    </row>
  </sheetData>
  <mergeCells count="7">
    <mergeCell ref="A18:B18"/>
    <mergeCell ref="A25:E25"/>
    <mergeCell ref="A2:B2"/>
    <mergeCell ref="A3:C3"/>
    <mergeCell ref="A4:C4"/>
    <mergeCell ref="A5:C5"/>
    <mergeCell ref="A11:B11"/>
  </mergeCells>
  <pageMargins left="0.7" right="0.7" top="0.75" bottom="0.75" header="0.3" footer="0.3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21"/>
  <sheetViews>
    <sheetView view="pageBreakPreview" zoomScale="60" zoomScaleNormal="100" workbookViewId="0">
      <selection activeCell="E29" sqref="E29"/>
    </sheetView>
  </sheetViews>
  <sheetFormatPr defaultColWidth="8.85546875" defaultRowHeight="12.75" x14ac:dyDescent="0.2"/>
  <cols>
    <col min="1" max="1" width="10.140625" style="108" customWidth="1"/>
    <col min="2" max="2" width="44.28515625" style="109" customWidth="1"/>
    <col min="3" max="3" width="17.42578125" style="110" bestFit="1" customWidth="1"/>
    <col min="4" max="5" width="17.7109375" style="110" bestFit="1" customWidth="1"/>
    <col min="6" max="6" width="8.85546875" style="250" customWidth="1"/>
    <col min="7" max="7" width="9" style="250" customWidth="1"/>
    <col min="8" max="16384" width="8.85546875" style="250"/>
  </cols>
  <sheetData>
    <row r="1" spans="1:9" s="217" customFormat="1" x14ac:dyDescent="0.2">
      <c r="A1" s="213"/>
      <c r="B1" s="214" t="s">
        <v>0</v>
      </c>
      <c r="C1" s="215"/>
      <c r="D1" s="52" t="s">
        <v>164</v>
      </c>
      <c r="E1" s="216" t="s">
        <v>2</v>
      </c>
    </row>
    <row r="2" spans="1:9" s="217" customFormat="1" x14ac:dyDescent="0.2">
      <c r="A2" s="401" t="s">
        <v>37</v>
      </c>
      <c r="B2" s="402"/>
      <c r="C2" s="218"/>
      <c r="D2" s="219"/>
      <c r="E2" s="219"/>
    </row>
    <row r="3" spans="1:9" customFormat="1" ht="15" x14ac:dyDescent="0.2">
      <c r="A3" s="403" t="s">
        <v>184</v>
      </c>
      <c r="B3" s="404"/>
      <c r="C3" s="405"/>
      <c r="D3" s="251"/>
      <c r="E3" s="252"/>
    </row>
    <row r="4" spans="1:9" customFormat="1" ht="15.75" x14ac:dyDescent="0.2">
      <c r="A4" s="406" t="s">
        <v>185</v>
      </c>
      <c r="B4" s="407"/>
      <c r="C4" s="408"/>
      <c r="D4" s="251"/>
      <c r="E4" s="252"/>
    </row>
    <row r="5" spans="1:9" s="146" customFormat="1" ht="48" customHeight="1" x14ac:dyDescent="0.2">
      <c r="A5" s="409" t="s">
        <v>189</v>
      </c>
      <c r="B5" s="410"/>
      <c r="C5" s="411"/>
      <c r="D5" s="220"/>
      <c r="E5" s="221"/>
    </row>
    <row r="6" spans="1:9" s="180" customFormat="1" ht="15.75" x14ac:dyDescent="0.25">
      <c r="A6" s="222"/>
      <c r="B6" s="223"/>
      <c r="C6" s="223"/>
      <c r="D6" s="224"/>
      <c r="E6" s="225"/>
    </row>
    <row r="7" spans="1:9" s="142" customFormat="1" ht="15.75" x14ac:dyDescent="0.2">
      <c r="A7" s="38" t="s">
        <v>42</v>
      </c>
      <c r="B7" s="53"/>
      <c r="C7" s="54"/>
      <c r="D7" s="139"/>
      <c r="E7" s="39">
        <f>SUM(D8:D11)</f>
        <v>6761960</v>
      </c>
      <c r="F7" s="141"/>
      <c r="G7" s="141"/>
      <c r="H7" s="141"/>
      <c r="I7" s="141"/>
    </row>
    <row r="8" spans="1:9" s="142" customFormat="1" ht="15.75" customHeight="1" x14ac:dyDescent="0.2">
      <c r="A8" s="55" t="s">
        <v>50</v>
      </c>
      <c r="B8" s="156"/>
      <c r="C8" s="226">
        <v>2309410</v>
      </c>
      <c r="D8" s="39">
        <f>SUM(C8)</f>
        <v>2309410</v>
      </c>
      <c r="E8" s="39"/>
      <c r="F8" s="156"/>
      <c r="G8" s="203"/>
      <c r="H8" s="141"/>
      <c r="I8" s="141"/>
    </row>
    <row r="9" spans="1:9" s="142" customFormat="1" ht="15.75" x14ac:dyDescent="0.2">
      <c r="A9" s="38"/>
      <c r="B9" s="229" t="s">
        <v>186</v>
      </c>
      <c r="C9" s="54"/>
      <c r="D9" s="139"/>
      <c r="E9" s="39"/>
      <c r="F9" s="141"/>
      <c r="G9" s="141"/>
      <c r="H9" s="141"/>
      <c r="I9" s="141"/>
    </row>
    <row r="10" spans="1:9" s="142" customFormat="1" ht="15.75" x14ac:dyDescent="0.2">
      <c r="A10" s="38"/>
      <c r="B10" s="53"/>
      <c r="C10" s="54"/>
      <c r="D10" s="139"/>
      <c r="E10" s="39"/>
      <c r="F10" s="141"/>
      <c r="G10" s="141"/>
      <c r="H10" s="141"/>
      <c r="I10" s="141"/>
    </row>
    <row r="11" spans="1:9" s="275" customFormat="1" ht="29.25" customHeight="1" x14ac:dyDescent="0.2">
      <c r="A11" s="412" t="s">
        <v>187</v>
      </c>
      <c r="B11" s="413"/>
      <c r="C11" s="271"/>
      <c r="D11" s="272">
        <f>SUM(C12)</f>
        <v>4452550</v>
      </c>
      <c r="E11" s="272"/>
      <c r="F11" s="271"/>
      <c r="G11" s="273"/>
      <c r="H11" s="274"/>
      <c r="I11" s="274"/>
    </row>
    <row r="12" spans="1:9" s="227" customFormat="1" x14ac:dyDescent="0.2">
      <c r="A12" s="228"/>
      <c r="B12" s="229" t="s">
        <v>188</v>
      </c>
      <c r="C12" s="226">
        <v>4452550</v>
      </c>
      <c r="D12" s="224"/>
      <c r="E12" s="225"/>
    </row>
    <row r="13" spans="1:9" s="227" customFormat="1" x14ac:dyDescent="0.2">
      <c r="A13" s="228"/>
      <c r="B13" s="229"/>
      <c r="C13" s="226"/>
      <c r="D13" s="224"/>
      <c r="E13" s="225"/>
    </row>
    <row r="14" spans="1:9" s="227" customFormat="1" ht="15.75" x14ac:dyDescent="0.2">
      <c r="A14" s="396" t="s">
        <v>10</v>
      </c>
      <c r="B14" s="397"/>
      <c r="C14" s="88">
        <f>SUM(C8:C12)</f>
        <v>6761960</v>
      </c>
      <c r="D14" s="105">
        <f>SUM(D7:D12)</f>
        <v>6761960</v>
      </c>
      <c r="E14" s="105">
        <f>SUM(E7:E12)</f>
        <v>6761960</v>
      </c>
    </row>
    <row r="15" spans="1:9" s="106" customFormat="1" x14ac:dyDescent="0.2">
      <c r="A15" s="265"/>
      <c r="B15" s="266"/>
      <c r="C15" s="267"/>
      <c r="D15" s="268"/>
      <c r="E15" s="269"/>
    </row>
    <row r="16" spans="1:9" s="106" customFormat="1" x14ac:dyDescent="0.2">
      <c r="A16" s="107"/>
      <c r="B16" s="270"/>
      <c r="C16" s="269"/>
      <c r="D16" s="268"/>
      <c r="E16" s="269"/>
    </row>
    <row r="17" spans="1:9" s="142" customFormat="1" ht="15.75" x14ac:dyDescent="0.2">
      <c r="A17" s="38" t="s">
        <v>57</v>
      </c>
      <c r="B17" s="53"/>
      <c r="C17" s="54"/>
      <c r="D17" s="157">
        <f>SUM(C21)</f>
        <v>747558</v>
      </c>
      <c r="E17" s="157">
        <f>SUM(D17)</f>
        <v>747558</v>
      </c>
      <c r="F17" s="141"/>
      <c r="G17" s="141"/>
      <c r="H17" s="141"/>
      <c r="I17" s="141"/>
    </row>
    <row r="18" spans="1:9" s="227" customFormat="1" x14ac:dyDescent="0.2">
      <c r="A18" s="235" t="s">
        <v>169</v>
      </c>
      <c r="B18" s="236"/>
      <c r="C18" s="226">
        <v>747558</v>
      </c>
      <c r="D18" s="157"/>
      <c r="E18" s="157"/>
      <c r="F18" s="236"/>
      <c r="G18" s="236"/>
      <c r="H18" s="236"/>
      <c r="I18" s="236"/>
    </row>
    <row r="19" spans="1:9" s="227" customFormat="1" x14ac:dyDescent="0.2">
      <c r="A19" s="235"/>
      <c r="B19" s="229"/>
      <c r="C19" s="226"/>
      <c r="D19" s="157"/>
      <c r="E19" s="230"/>
      <c r="F19" s="236"/>
      <c r="G19" s="236"/>
      <c r="H19" s="236"/>
      <c r="I19" s="236"/>
    </row>
    <row r="20" spans="1:9" s="147" customFormat="1" x14ac:dyDescent="0.2">
      <c r="A20" s="158"/>
      <c r="B20" s="229"/>
      <c r="C20" s="233"/>
      <c r="D20" s="157"/>
      <c r="E20" s="230"/>
    </row>
    <row r="21" spans="1:9" s="236" customFormat="1" ht="15.75" x14ac:dyDescent="0.2">
      <c r="A21" s="396" t="s">
        <v>56</v>
      </c>
      <c r="B21" s="397"/>
      <c r="C21" s="88">
        <f>SUM(C18:C20)</f>
        <v>747558</v>
      </c>
      <c r="D21" s="105">
        <f>SUM(D17:D18)</f>
        <v>747558</v>
      </c>
      <c r="E21" s="89">
        <f>SUM(E17:E18)</f>
        <v>747558</v>
      </c>
    </row>
    <row r="22" spans="1:9" s="146" customFormat="1" ht="15.75" x14ac:dyDescent="0.25">
      <c r="A22" s="237"/>
      <c r="B22" s="147"/>
      <c r="C22" s="238"/>
      <c r="D22" s="220"/>
      <c r="E22" s="221"/>
    </row>
    <row r="23" spans="1:9" s="121" customFormat="1" ht="15.75" x14ac:dyDescent="0.2">
      <c r="A23" s="239"/>
      <c r="B23" s="240"/>
      <c r="C23" s="241"/>
      <c r="D23" s="242"/>
      <c r="E23" s="225"/>
    </row>
    <row r="24" spans="1:9" s="236" customFormat="1" x14ac:dyDescent="0.2">
      <c r="A24" s="108"/>
      <c r="C24" s="243"/>
      <c r="D24" s="243"/>
      <c r="E24" s="97"/>
    </row>
    <row r="25" spans="1:9" s="227" customFormat="1" ht="17.25" thickBot="1" x14ac:dyDescent="0.3">
      <c r="A25" s="244" t="s">
        <v>165</v>
      </c>
      <c r="B25" s="245"/>
      <c r="C25" s="246">
        <f>SUM(C14+C21)</f>
        <v>7509518</v>
      </c>
      <c r="D25" s="246">
        <f>SUM(D14+D21)</f>
        <v>7509518</v>
      </c>
      <c r="E25" s="246">
        <f>SUM(E14+E21)</f>
        <v>7509518</v>
      </c>
    </row>
    <row r="26" spans="1:9" s="248" customFormat="1" x14ac:dyDescent="0.2">
      <c r="A26" s="247"/>
      <c r="C26" s="249"/>
      <c r="D26" s="249"/>
      <c r="E26" s="249"/>
    </row>
    <row r="27" spans="1:9" s="248" customFormat="1" x14ac:dyDescent="0.2">
      <c r="A27" s="247"/>
      <c r="C27" s="249"/>
      <c r="D27" s="249"/>
      <c r="E27" s="249"/>
    </row>
    <row r="28" spans="1:9" s="248" customFormat="1" ht="55.5" customHeight="1" x14ac:dyDescent="0.2">
      <c r="A28" s="400"/>
      <c r="B28" s="400"/>
      <c r="C28" s="400"/>
      <c r="D28" s="400"/>
      <c r="E28" s="400"/>
    </row>
    <row r="29" spans="1:9" s="109" customFormat="1" x14ac:dyDescent="0.2">
      <c r="A29" s="108"/>
      <c r="C29" s="110"/>
      <c r="D29" s="110"/>
      <c r="E29" s="110"/>
    </row>
    <row r="30" spans="1:9" s="109" customFormat="1" x14ac:dyDescent="0.2">
      <c r="A30" s="108"/>
      <c r="C30" s="110"/>
      <c r="D30" s="110"/>
      <c r="E30" s="110"/>
    </row>
    <row r="31" spans="1:9" s="109" customFormat="1" x14ac:dyDescent="0.2">
      <c r="A31" s="108"/>
      <c r="C31" s="110"/>
      <c r="D31" s="110"/>
      <c r="E31" s="110"/>
    </row>
    <row r="32" spans="1:9" s="109" customFormat="1" x14ac:dyDescent="0.2">
      <c r="A32" s="108"/>
      <c r="C32" s="110"/>
      <c r="D32" s="110"/>
      <c r="E32" s="110"/>
    </row>
    <row r="33" spans="1:5" s="109" customFormat="1" x14ac:dyDescent="0.2">
      <c r="A33" s="108"/>
      <c r="C33" s="110"/>
      <c r="D33" s="110"/>
      <c r="E33" s="110"/>
    </row>
    <row r="34" spans="1:5" s="109" customFormat="1" x14ac:dyDescent="0.2">
      <c r="A34" s="108"/>
      <c r="C34" s="110"/>
      <c r="D34" s="110"/>
      <c r="E34" s="110"/>
    </row>
    <row r="35" spans="1:5" s="109" customFormat="1" x14ac:dyDescent="0.2">
      <c r="A35" s="108"/>
      <c r="C35" s="110"/>
      <c r="D35" s="110"/>
      <c r="E35" s="110"/>
    </row>
    <row r="36" spans="1:5" s="109" customFormat="1" x14ac:dyDescent="0.2">
      <c r="A36" s="108"/>
      <c r="C36" s="110"/>
      <c r="D36" s="110"/>
      <c r="E36" s="110"/>
    </row>
    <row r="37" spans="1:5" s="109" customFormat="1" x14ac:dyDescent="0.2">
      <c r="A37" s="108"/>
      <c r="C37" s="110"/>
      <c r="D37" s="110"/>
      <c r="E37" s="110"/>
    </row>
    <row r="38" spans="1:5" s="109" customFormat="1" x14ac:dyDescent="0.2">
      <c r="A38" s="108"/>
      <c r="C38" s="110"/>
      <c r="D38" s="110"/>
      <c r="E38" s="110"/>
    </row>
    <row r="39" spans="1:5" s="109" customFormat="1" x14ac:dyDescent="0.2">
      <c r="A39" s="108"/>
      <c r="C39" s="110"/>
      <c r="D39" s="110"/>
      <c r="E39" s="110"/>
    </row>
    <row r="40" spans="1:5" s="109" customFormat="1" x14ac:dyDescent="0.2">
      <c r="A40" s="108"/>
      <c r="C40" s="110"/>
      <c r="D40" s="110"/>
      <c r="E40" s="110"/>
    </row>
    <row r="41" spans="1:5" s="109" customFormat="1" x14ac:dyDescent="0.2">
      <c r="A41" s="108"/>
      <c r="C41" s="110"/>
      <c r="D41" s="110"/>
      <c r="E41" s="110"/>
    </row>
    <row r="42" spans="1:5" s="109" customFormat="1" x14ac:dyDescent="0.2">
      <c r="A42" s="108"/>
      <c r="C42" s="110"/>
      <c r="D42" s="110"/>
      <c r="E42" s="110"/>
    </row>
    <row r="43" spans="1:5" s="109" customFormat="1" x14ac:dyDescent="0.2">
      <c r="A43" s="108"/>
      <c r="C43" s="110"/>
      <c r="D43" s="110"/>
      <c r="E43" s="110"/>
    </row>
    <row r="44" spans="1:5" s="109" customFormat="1" x14ac:dyDescent="0.2">
      <c r="A44" s="108"/>
      <c r="C44" s="110"/>
      <c r="D44" s="110"/>
      <c r="E44" s="110"/>
    </row>
    <row r="45" spans="1:5" s="109" customFormat="1" x14ac:dyDescent="0.2">
      <c r="A45" s="108"/>
      <c r="C45" s="110"/>
      <c r="D45" s="110"/>
      <c r="E45" s="110"/>
    </row>
    <row r="46" spans="1:5" s="109" customFormat="1" x14ac:dyDescent="0.2">
      <c r="A46" s="108"/>
      <c r="C46" s="110"/>
      <c r="D46" s="110"/>
      <c r="E46" s="110"/>
    </row>
    <row r="47" spans="1:5" s="109" customFormat="1" x14ac:dyDescent="0.2">
      <c r="A47" s="108"/>
      <c r="C47" s="110"/>
      <c r="D47" s="110"/>
      <c r="E47" s="110"/>
    </row>
    <row r="48" spans="1:5" s="109" customFormat="1" x14ac:dyDescent="0.2">
      <c r="A48" s="108"/>
      <c r="C48" s="110"/>
      <c r="D48" s="110"/>
      <c r="E48" s="110"/>
    </row>
    <row r="49" spans="1:5" s="109" customFormat="1" x14ac:dyDescent="0.2">
      <c r="A49" s="108"/>
      <c r="C49" s="110"/>
      <c r="D49" s="110"/>
      <c r="E49" s="110"/>
    </row>
    <row r="50" spans="1:5" s="109" customFormat="1" x14ac:dyDescent="0.2">
      <c r="A50" s="108"/>
      <c r="C50" s="110"/>
      <c r="D50" s="110"/>
      <c r="E50" s="110"/>
    </row>
    <row r="51" spans="1:5" s="109" customFormat="1" x14ac:dyDescent="0.2">
      <c r="A51" s="108"/>
      <c r="C51" s="110"/>
      <c r="D51" s="110"/>
      <c r="E51" s="110"/>
    </row>
    <row r="52" spans="1:5" s="109" customFormat="1" x14ac:dyDescent="0.2">
      <c r="A52" s="108"/>
      <c r="C52" s="110"/>
      <c r="D52" s="110"/>
      <c r="E52" s="110"/>
    </row>
    <row r="53" spans="1:5" s="109" customFormat="1" x14ac:dyDescent="0.2">
      <c r="A53" s="108"/>
      <c r="C53" s="110"/>
      <c r="D53" s="110"/>
      <c r="E53" s="110"/>
    </row>
    <row r="54" spans="1:5" s="109" customFormat="1" x14ac:dyDescent="0.2">
      <c r="A54" s="108"/>
      <c r="C54" s="110"/>
      <c r="D54" s="110"/>
      <c r="E54" s="110"/>
    </row>
    <row r="55" spans="1:5" s="109" customFormat="1" x14ac:dyDescent="0.2">
      <c r="A55" s="108"/>
      <c r="C55" s="110"/>
      <c r="D55" s="110"/>
      <c r="E55" s="110"/>
    </row>
    <row r="56" spans="1:5" s="109" customFormat="1" x14ac:dyDescent="0.2">
      <c r="A56" s="108"/>
      <c r="C56" s="110"/>
      <c r="D56" s="110"/>
      <c r="E56" s="110"/>
    </row>
    <row r="57" spans="1:5" s="109" customFormat="1" x14ac:dyDescent="0.2">
      <c r="A57" s="108"/>
      <c r="C57" s="110"/>
      <c r="D57" s="110"/>
      <c r="E57" s="110"/>
    </row>
    <row r="58" spans="1:5" s="109" customFormat="1" x14ac:dyDescent="0.2">
      <c r="A58" s="108"/>
      <c r="C58" s="110"/>
      <c r="D58" s="110"/>
      <c r="E58" s="110"/>
    </row>
    <row r="59" spans="1:5" s="109" customFormat="1" x14ac:dyDescent="0.2">
      <c r="A59" s="108"/>
      <c r="C59" s="110"/>
      <c r="D59" s="110"/>
      <c r="E59" s="110"/>
    </row>
    <row r="60" spans="1:5" s="109" customFormat="1" x14ac:dyDescent="0.2">
      <c r="A60" s="108"/>
      <c r="C60" s="110"/>
      <c r="D60" s="110"/>
      <c r="E60" s="110"/>
    </row>
    <row r="61" spans="1:5" s="109" customFormat="1" x14ac:dyDescent="0.2">
      <c r="A61" s="108"/>
      <c r="C61" s="110"/>
      <c r="D61" s="110"/>
      <c r="E61" s="110"/>
    </row>
    <row r="62" spans="1:5" s="109" customFormat="1" x14ac:dyDescent="0.2">
      <c r="A62" s="108"/>
      <c r="C62" s="110"/>
      <c r="D62" s="110"/>
      <c r="E62" s="110"/>
    </row>
    <row r="63" spans="1:5" s="109" customFormat="1" x14ac:dyDescent="0.2">
      <c r="A63" s="108"/>
      <c r="C63" s="110"/>
      <c r="D63" s="110"/>
      <c r="E63" s="110"/>
    </row>
    <row r="64" spans="1:5" s="109" customFormat="1" x14ac:dyDescent="0.2">
      <c r="A64" s="108"/>
      <c r="C64" s="110"/>
      <c r="D64" s="110"/>
      <c r="E64" s="110"/>
    </row>
    <row r="65" spans="1:5" s="109" customFormat="1" x14ac:dyDescent="0.2">
      <c r="A65" s="108"/>
      <c r="C65" s="110"/>
      <c r="D65" s="110"/>
      <c r="E65" s="110"/>
    </row>
    <row r="66" spans="1:5" s="109" customFormat="1" x14ac:dyDescent="0.2">
      <c r="A66" s="108"/>
      <c r="C66" s="110"/>
      <c r="D66" s="110"/>
      <c r="E66" s="110"/>
    </row>
    <row r="67" spans="1:5" s="109" customFormat="1" x14ac:dyDescent="0.2">
      <c r="A67" s="108"/>
      <c r="C67" s="110"/>
      <c r="D67" s="110"/>
      <c r="E67" s="110"/>
    </row>
    <row r="68" spans="1:5" s="109" customFormat="1" x14ac:dyDescent="0.2">
      <c r="A68" s="108"/>
      <c r="C68" s="110"/>
      <c r="D68" s="110"/>
      <c r="E68" s="110"/>
    </row>
    <row r="69" spans="1:5" s="109" customFormat="1" x14ac:dyDescent="0.2">
      <c r="A69" s="108"/>
      <c r="C69" s="110"/>
      <c r="D69" s="110"/>
      <c r="E69" s="110"/>
    </row>
    <row r="70" spans="1:5" s="109" customFormat="1" x14ac:dyDescent="0.2">
      <c r="A70" s="108"/>
      <c r="C70" s="110"/>
      <c r="D70" s="110"/>
      <c r="E70" s="110"/>
    </row>
    <row r="71" spans="1:5" s="109" customFormat="1" x14ac:dyDescent="0.2">
      <c r="A71" s="108"/>
      <c r="C71" s="110"/>
      <c r="D71" s="110"/>
      <c r="E71" s="110"/>
    </row>
    <row r="72" spans="1:5" s="109" customFormat="1" x14ac:dyDescent="0.2">
      <c r="A72" s="108"/>
      <c r="C72" s="110"/>
      <c r="D72" s="110"/>
      <c r="E72" s="110"/>
    </row>
    <row r="73" spans="1:5" s="109" customFormat="1" x14ac:dyDescent="0.2">
      <c r="A73" s="108"/>
      <c r="C73" s="110"/>
      <c r="D73" s="110"/>
      <c r="E73" s="110"/>
    </row>
    <row r="74" spans="1:5" s="109" customFormat="1" x14ac:dyDescent="0.2">
      <c r="A74" s="108"/>
      <c r="C74" s="110"/>
      <c r="D74" s="110"/>
      <c r="E74" s="110"/>
    </row>
    <row r="75" spans="1:5" s="109" customFormat="1" x14ac:dyDescent="0.2">
      <c r="A75" s="108"/>
      <c r="C75" s="110"/>
      <c r="D75" s="110"/>
      <c r="E75" s="110"/>
    </row>
    <row r="76" spans="1:5" s="109" customFormat="1" x14ac:dyDescent="0.2">
      <c r="A76" s="108"/>
      <c r="C76" s="110"/>
      <c r="D76" s="110"/>
      <c r="E76" s="110"/>
    </row>
    <row r="77" spans="1:5" s="109" customFormat="1" x14ac:dyDescent="0.2">
      <c r="A77" s="108"/>
      <c r="C77" s="110"/>
      <c r="D77" s="110"/>
      <c r="E77" s="110"/>
    </row>
    <row r="78" spans="1:5" s="109" customFormat="1" x14ac:dyDescent="0.2">
      <c r="A78" s="108"/>
      <c r="C78" s="110"/>
      <c r="D78" s="110"/>
      <c r="E78" s="110"/>
    </row>
    <row r="79" spans="1:5" s="109" customFormat="1" x14ac:dyDescent="0.2">
      <c r="A79" s="108"/>
      <c r="C79" s="110"/>
      <c r="D79" s="110"/>
      <c r="E79" s="110"/>
    </row>
    <row r="80" spans="1:5" s="109" customFormat="1" x14ac:dyDescent="0.2">
      <c r="A80" s="108"/>
      <c r="C80" s="110"/>
      <c r="D80" s="110"/>
      <c r="E80" s="110"/>
    </row>
    <row r="81" spans="1:5" s="109" customFormat="1" x14ac:dyDescent="0.2">
      <c r="A81" s="108"/>
      <c r="C81" s="110"/>
      <c r="D81" s="110"/>
      <c r="E81" s="110"/>
    </row>
    <row r="82" spans="1:5" s="109" customFormat="1" x14ac:dyDescent="0.2">
      <c r="A82" s="108"/>
      <c r="C82" s="110"/>
      <c r="D82" s="110"/>
      <c r="E82" s="110"/>
    </row>
    <row r="83" spans="1:5" s="109" customFormat="1" x14ac:dyDescent="0.2">
      <c r="A83" s="108"/>
      <c r="C83" s="110"/>
      <c r="D83" s="110"/>
      <c r="E83" s="110"/>
    </row>
    <row r="84" spans="1:5" s="109" customFormat="1" x14ac:dyDescent="0.2">
      <c r="A84" s="108"/>
      <c r="C84" s="110"/>
      <c r="D84" s="110"/>
      <c r="E84" s="110"/>
    </row>
    <row r="85" spans="1:5" s="109" customFormat="1" x14ac:dyDescent="0.2">
      <c r="A85" s="108"/>
      <c r="C85" s="110"/>
      <c r="D85" s="110"/>
      <c r="E85" s="110"/>
    </row>
    <row r="86" spans="1:5" s="109" customFormat="1" x14ac:dyDescent="0.2">
      <c r="A86" s="108"/>
      <c r="C86" s="110"/>
      <c r="D86" s="110"/>
      <c r="E86" s="110"/>
    </row>
    <row r="87" spans="1:5" s="109" customFormat="1" x14ac:dyDescent="0.2">
      <c r="A87" s="108"/>
      <c r="C87" s="110"/>
      <c r="D87" s="110"/>
      <c r="E87" s="110"/>
    </row>
    <row r="88" spans="1:5" s="109" customFormat="1" x14ac:dyDescent="0.2">
      <c r="A88" s="108"/>
      <c r="C88" s="110"/>
      <c r="D88" s="110"/>
      <c r="E88" s="110"/>
    </row>
    <row r="89" spans="1:5" s="109" customFormat="1" x14ac:dyDescent="0.2">
      <c r="A89" s="108"/>
      <c r="C89" s="110"/>
      <c r="D89" s="110"/>
      <c r="E89" s="110"/>
    </row>
    <row r="90" spans="1:5" s="109" customFormat="1" x14ac:dyDescent="0.2">
      <c r="A90" s="108"/>
      <c r="C90" s="110"/>
      <c r="D90" s="110"/>
      <c r="E90" s="110"/>
    </row>
    <row r="91" spans="1:5" s="109" customFormat="1" x14ac:dyDescent="0.2">
      <c r="A91" s="108"/>
      <c r="C91" s="110"/>
      <c r="D91" s="110"/>
      <c r="E91" s="110"/>
    </row>
    <row r="92" spans="1:5" s="109" customFormat="1" x14ac:dyDescent="0.2">
      <c r="A92" s="108"/>
      <c r="C92" s="110"/>
      <c r="D92" s="110"/>
      <c r="E92" s="110"/>
    </row>
    <row r="93" spans="1:5" s="109" customFormat="1" x14ac:dyDescent="0.2">
      <c r="A93" s="108"/>
      <c r="C93" s="110"/>
      <c r="D93" s="110"/>
      <c r="E93" s="110"/>
    </row>
    <row r="94" spans="1:5" s="109" customFormat="1" x14ac:dyDescent="0.2">
      <c r="A94" s="108"/>
      <c r="C94" s="110"/>
      <c r="D94" s="110"/>
      <c r="E94" s="110"/>
    </row>
    <row r="95" spans="1:5" s="109" customFormat="1" x14ac:dyDescent="0.2">
      <c r="A95" s="108"/>
      <c r="C95" s="110"/>
      <c r="D95" s="110"/>
      <c r="E95" s="110"/>
    </row>
    <row r="96" spans="1:5" s="109" customFormat="1" x14ac:dyDescent="0.2">
      <c r="A96" s="108"/>
      <c r="C96" s="110"/>
      <c r="D96" s="110"/>
      <c r="E96" s="110"/>
    </row>
    <row r="97" spans="1:5" s="109" customFormat="1" x14ac:dyDescent="0.2">
      <c r="A97" s="108"/>
      <c r="C97" s="110"/>
      <c r="D97" s="110"/>
      <c r="E97" s="110"/>
    </row>
    <row r="98" spans="1:5" s="109" customFormat="1" x14ac:dyDescent="0.2">
      <c r="A98" s="108"/>
      <c r="C98" s="110"/>
      <c r="D98" s="110"/>
      <c r="E98" s="110"/>
    </row>
    <row r="99" spans="1:5" s="109" customFormat="1" x14ac:dyDescent="0.2">
      <c r="A99" s="108"/>
      <c r="C99" s="110"/>
      <c r="D99" s="110"/>
      <c r="E99" s="110"/>
    </row>
    <row r="100" spans="1:5" s="109" customFormat="1" x14ac:dyDescent="0.2">
      <c r="A100" s="108"/>
      <c r="C100" s="110"/>
      <c r="D100" s="110"/>
      <c r="E100" s="110"/>
    </row>
    <row r="101" spans="1:5" s="109" customFormat="1" x14ac:dyDescent="0.2">
      <c r="A101" s="108"/>
      <c r="C101" s="110"/>
      <c r="D101" s="110"/>
      <c r="E101" s="110"/>
    </row>
    <row r="102" spans="1:5" s="109" customFormat="1" x14ac:dyDescent="0.2">
      <c r="A102" s="108"/>
      <c r="C102" s="110"/>
      <c r="D102" s="110"/>
      <c r="E102" s="110"/>
    </row>
    <row r="103" spans="1:5" s="109" customFormat="1" x14ac:dyDescent="0.2">
      <c r="A103" s="108"/>
      <c r="C103" s="110"/>
      <c r="D103" s="110"/>
      <c r="E103" s="110"/>
    </row>
    <row r="104" spans="1:5" s="109" customFormat="1" x14ac:dyDescent="0.2">
      <c r="A104" s="108"/>
      <c r="C104" s="110"/>
      <c r="D104" s="110"/>
      <c r="E104" s="110"/>
    </row>
    <row r="105" spans="1:5" s="109" customFormat="1" x14ac:dyDescent="0.2">
      <c r="A105" s="108"/>
      <c r="C105" s="110"/>
      <c r="D105" s="110"/>
      <c r="E105" s="110"/>
    </row>
    <row r="106" spans="1:5" s="109" customFormat="1" x14ac:dyDescent="0.2">
      <c r="A106" s="108"/>
      <c r="C106" s="110"/>
      <c r="D106" s="110"/>
      <c r="E106" s="110"/>
    </row>
    <row r="107" spans="1:5" s="109" customFormat="1" x14ac:dyDescent="0.2">
      <c r="A107" s="108"/>
      <c r="C107" s="110"/>
      <c r="D107" s="110"/>
      <c r="E107" s="110"/>
    </row>
    <row r="108" spans="1:5" s="109" customFormat="1" x14ac:dyDescent="0.2">
      <c r="A108" s="108"/>
      <c r="C108" s="110"/>
      <c r="D108" s="110"/>
      <c r="E108" s="110"/>
    </row>
    <row r="109" spans="1:5" s="109" customFormat="1" x14ac:dyDescent="0.2">
      <c r="A109" s="108"/>
      <c r="C109" s="110"/>
      <c r="D109" s="110"/>
      <c r="E109" s="110"/>
    </row>
    <row r="110" spans="1:5" s="109" customFormat="1" x14ac:dyDescent="0.2">
      <c r="A110" s="108"/>
      <c r="C110" s="110"/>
      <c r="D110" s="110"/>
      <c r="E110" s="110"/>
    </row>
    <row r="111" spans="1:5" s="109" customFormat="1" x14ac:dyDescent="0.2">
      <c r="A111" s="108"/>
      <c r="C111" s="110"/>
      <c r="D111" s="110"/>
      <c r="E111" s="110"/>
    </row>
    <row r="112" spans="1:5" s="109" customFormat="1" x14ac:dyDescent="0.2">
      <c r="A112" s="108"/>
      <c r="C112" s="110"/>
      <c r="D112" s="110"/>
      <c r="E112" s="110"/>
    </row>
    <row r="113" spans="1:5" s="109" customFormat="1" x14ac:dyDescent="0.2">
      <c r="A113" s="108"/>
      <c r="C113" s="110"/>
      <c r="D113" s="110"/>
      <c r="E113" s="110"/>
    </row>
    <row r="114" spans="1:5" s="109" customFormat="1" x14ac:dyDescent="0.2">
      <c r="A114" s="108"/>
      <c r="C114" s="110"/>
      <c r="D114" s="110"/>
      <c r="E114" s="110"/>
    </row>
    <row r="115" spans="1:5" s="109" customFormat="1" x14ac:dyDescent="0.2">
      <c r="A115" s="108"/>
      <c r="C115" s="110"/>
      <c r="D115" s="110"/>
      <c r="E115" s="110"/>
    </row>
    <row r="116" spans="1:5" s="109" customFormat="1" x14ac:dyDescent="0.2">
      <c r="A116" s="108"/>
      <c r="C116" s="110"/>
      <c r="D116" s="110"/>
      <c r="E116" s="110"/>
    </row>
    <row r="117" spans="1:5" s="109" customFormat="1" x14ac:dyDescent="0.2">
      <c r="A117" s="108"/>
      <c r="C117" s="110"/>
      <c r="D117" s="110"/>
      <c r="E117" s="110"/>
    </row>
    <row r="118" spans="1:5" s="109" customFormat="1" x14ac:dyDescent="0.2">
      <c r="A118" s="108"/>
      <c r="C118" s="110"/>
      <c r="D118" s="110"/>
      <c r="E118" s="110"/>
    </row>
    <row r="119" spans="1:5" s="109" customFormat="1" x14ac:dyDescent="0.2">
      <c r="A119" s="108"/>
      <c r="C119" s="110"/>
      <c r="D119" s="110"/>
      <c r="E119" s="110"/>
    </row>
    <row r="120" spans="1:5" s="109" customFormat="1" x14ac:dyDescent="0.2">
      <c r="A120" s="108"/>
      <c r="C120" s="110"/>
      <c r="D120" s="110"/>
      <c r="E120" s="110"/>
    </row>
    <row r="121" spans="1:5" s="109" customFormat="1" x14ac:dyDescent="0.2">
      <c r="A121" s="108"/>
      <c r="C121" s="110"/>
      <c r="D121" s="110"/>
      <c r="E121" s="110"/>
    </row>
  </sheetData>
  <mergeCells count="8">
    <mergeCell ref="A28:E28"/>
    <mergeCell ref="A11:B11"/>
    <mergeCell ref="A3:C3"/>
    <mergeCell ref="A2:B2"/>
    <mergeCell ref="A4:C4"/>
    <mergeCell ref="A5:C5"/>
    <mergeCell ref="A14:B14"/>
    <mergeCell ref="A21:B21"/>
  </mergeCells>
  <pageMargins left="0.7" right="0.7" top="0.75" bottom="0.75" header="0.3" footer="0.3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36"/>
  <sheetViews>
    <sheetView workbookViewId="0">
      <selection activeCell="A4" sqref="A4:C4"/>
    </sheetView>
  </sheetViews>
  <sheetFormatPr defaultColWidth="8.85546875" defaultRowHeight="12.75" x14ac:dyDescent="0.2"/>
  <cols>
    <col min="1" max="1" width="10.140625" style="108" customWidth="1"/>
    <col min="2" max="2" width="43.42578125" style="109" customWidth="1"/>
    <col min="3" max="3" width="16.85546875" style="110" bestFit="1" customWidth="1"/>
    <col min="4" max="5" width="16.140625" style="110" customWidth="1"/>
    <col min="6" max="6" width="8.85546875" style="250" customWidth="1"/>
    <col min="7" max="7" width="9" style="250" customWidth="1"/>
    <col min="8" max="16384" width="8.85546875" style="250"/>
  </cols>
  <sheetData>
    <row r="1" spans="1:7" s="217" customFormat="1" x14ac:dyDescent="0.2">
      <c r="A1" s="213"/>
      <c r="B1" s="214" t="s">
        <v>0</v>
      </c>
      <c r="C1" s="215"/>
      <c r="D1" s="52" t="s">
        <v>164</v>
      </c>
      <c r="E1" s="94" t="s">
        <v>2</v>
      </c>
    </row>
    <row r="2" spans="1:7" s="217" customFormat="1" x14ac:dyDescent="0.2">
      <c r="A2" s="401" t="s">
        <v>37</v>
      </c>
      <c r="B2" s="402"/>
      <c r="C2" s="218"/>
      <c r="D2" s="276"/>
      <c r="E2" s="277"/>
    </row>
    <row r="3" spans="1:7" ht="15" x14ac:dyDescent="0.2">
      <c r="A3" s="403" t="s">
        <v>190</v>
      </c>
      <c r="B3" s="404"/>
      <c r="C3" s="405"/>
      <c r="D3" s="251"/>
      <c r="E3" s="252"/>
    </row>
    <row r="4" spans="1:7" ht="15.75" x14ac:dyDescent="0.2">
      <c r="A4" s="406" t="s">
        <v>191</v>
      </c>
      <c r="B4" s="407"/>
      <c r="C4" s="408"/>
      <c r="D4" s="251"/>
      <c r="E4" s="252"/>
    </row>
    <row r="5" spans="1:7" ht="15.75" x14ac:dyDescent="0.2">
      <c r="A5" s="254"/>
      <c r="B5" s="255"/>
      <c r="C5" s="255"/>
      <c r="D5" s="251"/>
      <c r="E5" s="252"/>
    </row>
    <row r="6" spans="1:7" s="142" customFormat="1" ht="15.75" x14ac:dyDescent="0.2">
      <c r="A6" s="38" t="s">
        <v>192</v>
      </c>
      <c r="B6" s="53"/>
      <c r="C6" s="54"/>
      <c r="D6" s="139"/>
      <c r="E6" s="293"/>
      <c r="F6" s="141"/>
      <c r="G6" s="141"/>
    </row>
    <row r="7" spans="1:7" s="142" customFormat="1" ht="15.75" x14ac:dyDescent="0.2">
      <c r="A7" s="182" t="s">
        <v>193</v>
      </c>
      <c r="B7" s="53"/>
      <c r="C7" s="54"/>
      <c r="D7" s="39">
        <f>SUM(C10)</f>
        <v>565040</v>
      </c>
      <c r="E7" s="97">
        <f>SUM(D7)</f>
        <v>565040</v>
      </c>
      <c r="F7" s="141"/>
      <c r="G7" s="141"/>
    </row>
    <row r="8" spans="1:7" s="296" customFormat="1" ht="37.5" customHeight="1" x14ac:dyDescent="0.2">
      <c r="A8" s="417" t="s">
        <v>196</v>
      </c>
      <c r="B8" s="418"/>
      <c r="C8" s="294">
        <v>565040</v>
      </c>
      <c r="D8" s="295"/>
      <c r="E8" s="140"/>
    </row>
    <row r="9" spans="1:7" s="296" customFormat="1" ht="18.75" customHeight="1" x14ac:dyDescent="0.2">
      <c r="A9" s="297"/>
      <c r="B9" s="298"/>
      <c r="C9" s="294"/>
      <c r="D9" s="295"/>
      <c r="E9" s="140"/>
    </row>
    <row r="10" spans="1:7" s="146" customFormat="1" x14ac:dyDescent="0.2">
      <c r="A10" s="231"/>
      <c r="B10" s="299" t="s">
        <v>194</v>
      </c>
      <c r="C10" s="300">
        <f>SUM(C8:C9)</f>
        <v>565040</v>
      </c>
      <c r="D10" s="145"/>
      <c r="E10" s="301"/>
    </row>
    <row r="11" spans="1:7" s="146" customFormat="1" x14ac:dyDescent="0.2">
      <c r="A11" s="231"/>
      <c r="B11" s="144"/>
      <c r="C11" s="294"/>
      <c r="D11" s="145"/>
      <c r="E11" s="301"/>
    </row>
    <row r="12" spans="1:7" s="146" customFormat="1" ht="15.75" x14ac:dyDescent="0.2">
      <c r="A12" s="414" t="s">
        <v>195</v>
      </c>
      <c r="B12" s="397"/>
      <c r="C12" s="88">
        <f>SUM(C10)</f>
        <v>565040</v>
      </c>
      <c r="D12" s="149">
        <f>SUM(D7:D10)</f>
        <v>565040</v>
      </c>
      <c r="E12" s="105">
        <f>SUM(E7:E10)</f>
        <v>565040</v>
      </c>
    </row>
    <row r="13" spans="1:7" s="305" customFormat="1" ht="15.75" x14ac:dyDescent="0.2">
      <c r="A13" s="240"/>
      <c r="B13" s="240"/>
      <c r="C13" s="302"/>
      <c r="D13" s="303"/>
      <c r="E13" s="304"/>
    </row>
    <row r="14" spans="1:7" s="146" customFormat="1" ht="13.5" customHeight="1" x14ac:dyDescent="0.2">
      <c r="A14" s="286"/>
      <c r="B14" s="287"/>
      <c r="C14" s="54"/>
      <c r="D14" s="139"/>
      <c r="E14" s="293"/>
    </row>
    <row r="15" spans="1:7" s="146" customFormat="1" ht="17.25" thickBot="1" x14ac:dyDescent="0.3">
      <c r="A15" s="306" t="s">
        <v>165</v>
      </c>
      <c r="B15" s="307"/>
      <c r="C15" s="308">
        <f>SUM(C12)</f>
        <v>565040</v>
      </c>
      <c r="D15" s="308">
        <f>SUM(D12)</f>
        <v>565040</v>
      </c>
      <c r="E15" s="309">
        <f>SUM(E12)</f>
        <v>565040</v>
      </c>
    </row>
    <row r="16" spans="1:7" s="109" customFormat="1" x14ac:dyDescent="0.2">
      <c r="A16" s="108"/>
      <c r="B16" s="278"/>
      <c r="C16" s="110"/>
      <c r="D16" s="110"/>
      <c r="E16" s="110"/>
    </row>
    <row r="17" spans="1:7" s="109" customFormat="1" x14ac:dyDescent="0.2">
      <c r="A17" s="279"/>
      <c r="B17" s="111"/>
      <c r="C17" s="280"/>
      <c r="D17" s="280"/>
      <c r="E17" s="280"/>
    </row>
    <row r="21" spans="1:7" s="109" customFormat="1" ht="15.75" x14ac:dyDescent="0.2">
      <c r="A21" s="169"/>
      <c r="B21" s="281"/>
      <c r="C21" s="282"/>
      <c r="D21" s="282"/>
      <c r="E21" s="282"/>
    </row>
    <row r="22" spans="1:7" s="109" customFormat="1" x14ac:dyDescent="0.2">
      <c r="A22" s="108"/>
      <c r="C22" s="110"/>
      <c r="D22" s="110"/>
      <c r="E22" s="110"/>
    </row>
    <row r="23" spans="1:7" s="109" customFormat="1" x14ac:dyDescent="0.2">
      <c r="A23" s="108"/>
      <c r="C23" s="110"/>
      <c r="D23" s="110"/>
      <c r="E23" s="110"/>
    </row>
    <row r="24" spans="1:7" s="285" customFormat="1" ht="15.75" x14ac:dyDescent="0.2">
      <c r="A24" s="38"/>
      <c r="B24" s="169"/>
      <c r="C24" s="282"/>
      <c r="D24" s="283"/>
      <c r="E24" s="283"/>
      <c r="F24" s="284"/>
      <c r="G24" s="284"/>
    </row>
    <row r="25" spans="1:7" s="285" customFormat="1" ht="15.75" x14ac:dyDescent="0.2">
      <c r="A25" s="124"/>
      <c r="B25" s="169"/>
      <c r="C25" s="282"/>
      <c r="D25" s="203"/>
      <c r="E25" s="203"/>
      <c r="F25" s="284"/>
      <c r="G25" s="284"/>
    </row>
    <row r="26" spans="1:7" s="285" customFormat="1" ht="15.75" x14ac:dyDescent="0.2">
      <c r="A26" s="286"/>
      <c r="B26" s="287"/>
      <c r="C26" s="282"/>
      <c r="D26" s="283"/>
      <c r="E26" s="283"/>
      <c r="F26" s="284"/>
      <c r="G26" s="284"/>
    </row>
    <row r="27" spans="1:7" s="292" customFormat="1" ht="15.75" x14ac:dyDescent="0.2">
      <c r="A27" s="288"/>
      <c r="B27" s="289"/>
      <c r="C27" s="311"/>
      <c r="D27" s="290"/>
      <c r="E27" s="290"/>
      <c r="F27" s="291"/>
      <c r="G27" s="291"/>
    </row>
    <row r="28" spans="1:7" s="285" customFormat="1" ht="15.75" x14ac:dyDescent="0.2">
      <c r="A28" s="286"/>
      <c r="B28" s="287"/>
      <c r="C28" s="282"/>
      <c r="D28" s="283"/>
      <c r="E28" s="283"/>
      <c r="F28" s="284"/>
      <c r="G28" s="284"/>
    </row>
    <row r="29" spans="1:7" s="310" customFormat="1" ht="15.75" x14ac:dyDescent="0.2">
      <c r="A29" s="415"/>
      <c r="B29" s="416"/>
      <c r="C29" s="241"/>
      <c r="D29" s="241"/>
      <c r="E29" s="241"/>
    </row>
    <row r="30" spans="1:7" s="109" customFormat="1" x14ac:dyDescent="0.2">
      <c r="A30" s="108"/>
      <c r="C30" s="110"/>
      <c r="D30" s="110"/>
      <c r="E30" s="110"/>
    </row>
    <row r="31" spans="1:7" s="109" customFormat="1" x14ac:dyDescent="0.2">
      <c r="A31" s="108"/>
      <c r="C31" s="110"/>
      <c r="D31" s="110"/>
      <c r="E31" s="110"/>
    </row>
    <row r="32" spans="1:7" s="109" customFormat="1" x14ac:dyDescent="0.2">
      <c r="A32" s="108"/>
      <c r="C32" s="110"/>
      <c r="D32" s="110"/>
      <c r="E32" s="110"/>
    </row>
    <row r="33" spans="1:5" s="109" customFormat="1" x14ac:dyDescent="0.2">
      <c r="A33" s="108"/>
      <c r="C33" s="110"/>
      <c r="D33" s="110"/>
      <c r="E33" s="110"/>
    </row>
    <row r="34" spans="1:5" s="109" customFormat="1" x14ac:dyDescent="0.2">
      <c r="A34" s="108"/>
      <c r="C34" s="110"/>
      <c r="D34" s="110"/>
      <c r="E34" s="110"/>
    </row>
    <row r="35" spans="1:5" s="109" customFormat="1" x14ac:dyDescent="0.2">
      <c r="A35" s="108"/>
      <c r="C35" s="110"/>
      <c r="D35" s="110"/>
      <c r="E35" s="110"/>
    </row>
    <row r="36" spans="1:5" s="109" customFormat="1" x14ac:dyDescent="0.2">
      <c r="A36" s="108"/>
      <c r="C36" s="110"/>
      <c r="D36" s="110"/>
      <c r="E36" s="110"/>
    </row>
    <row r="37" spans="1:5" s="109" customFormat="1" x14ac:dyDescent="0.2">
      <c r="A37" s="108"/>
      <c r="C37" s="110"/>
      <c r="D37" s="110"/>
      <c r="E37" s="110"/>
    </row>
    <row r="38" spans="1:5" s="109" customFormat="1" x14ac:dyDescent="0.2">
      <c r="A38" s="108"/>
      <c r="C38" s="110"/>
      <c r="D38" s="110"/>
      <c r="E38" s="110"/>
    </row>
    <row r="39" spans="1:5" s="109" customFormat="1" x14ac:dyDescent="0.2">
      <c r="A39" s="108"/>
      <c r="C39" s="110"/>
      <c r="D39" s="110"/>
      <c r="E39" s="110"/>
    </row>
    <row r="40" spans="1:5" s="109" customFormat="1" x14ac:dyDescent="0.2">
      <c r="A40" s="108"/>
      <c r="C40" s="110"/>
      <c r="D40" s="110"/>
      <c r="E40" s="110"/>
    </row>
    <row r="41" spans="1:5" s="109" customFormat="1" x14ac:dyDescent="0.2">
      <c r="A41" s="108"/>
      <c r="C41" s="110"/>
      <c r="D41" s="110"/>
      <c r="E41" s="110"/>
    </row>
    <row r="42" spans="1:5" s="109" customFormat="1" x14ac:dyDescent="0.2">
      <c r="A42" s="108"/>
      <c r="C42" s="110"/>
      <c r="D42" s="110"/>
      <c r="E42" s="110"/>
    </row>
    <row r="43" spans="1:5" s="109" customFormat="1" x14ac:dyDescent="0.2">
      <c r="A43" s="108"/>
      <c r="C43" s="110"/>
      <c r="D43" s="110"/>
      <c r="E43" s="110"/>
    </row>
    <row r="44" spans="1:5" s="109" customFormat="1" x14ac:dyDescent="0.2">
      <c r="A44" s="108"/>
      <c r="C44" s="110"/>
      <c r="D44" s="110"/>
      <c r="E44" s="110"/>
    </row>
    <row r="45" spans="1:5" s="109" customFormat="1" x14ac:dyDescent="0.2">
      <c r="A45" s="108"/>
      <c r="C45" s="110"/>
      <c r="D45" s="110"/>
      <c r="E45" s="110"/>
    </row>
    <row r="46" spans="1:5" s="109" customFormat="1" x14ac:dyDescent="0.2">
      <c r="A46" s="108"/>
      <c r="C46" s="110"/>
      <c r="D46" s="110"/>
      <c r="E46" s="110"/>
    </row>
    <row r="47" spans="1:5" s="109" customFormat="1" x14ac:dyDescent="0.2">
      <c r="A47" s="108"/>
      <c r="C47" s="110"/>
      <c r="D47" s="110"/>
      <c r="E47" s="110"/>
    </row>
    <row r="48" spans="1:5" s="109" customFormat="1" x14ac:dyDescent="0.2">
      <c r="A48" s="108"/>
      <c r="C48" s="110"/>
      <c r="D48" s="110"/>
      <c r="E48" s="110"/>
    </row>
    <row r="49" spans="1:5" s="109" customFormat="1" x14ac:dyDescent="0.2">
      <c r="A49" s="108"/>
      <c r="C49" s="110"/>
      <c r="D49" s="110"/>
      <c r="E49" s="110"/>
    </row>
    <row r="50" spans="1:5" s="109" customFormat="1" x14ac:dyDescent="0.2">
      <c r="A50" s="108"/>
      <c r="C50" s="110"/>
      <c r="D50" s="110"/>
      <c r="E50" s="110"/>
    </row>
    <row r="51" spans="1:5" s="109" customFormat="1" x14ac:dyDescent="0.2">
      <c r="A51" s="108"/>
      <c r="C51" s="110"/>
      <c r="D51" s="110"/>
      <c r="E51" s="110"/>
    </row>
    <row r="52" spans="1:5" s="109" customFormat="1" x14ac:dyDescent="0.2">
      <c r="A52" s="108"/>
      <c r="C52" s="110"/>
      <c r="D52" s="110"/>
      <c r="E52" s="110"/>
    </row>
    <row r="53" spans="1:5" s="109" customFormat="1" x14ac:dyDescent="0.2">
      <c r="A53" s="108"/>
      <c r="C53" s="110"/>
      <c r="D53" s="110"/>
      <c r="E53" s="110"/>
    </row>
    <row r="54" spans="1:5" s="109" customFormat="1" x14ac:dyDescent="0.2">
      <c r="A54" s="108"/>
      <c r="C54" s="110"/>
      <c r="D54" s="110"/>
      <c r="E54" s="110"/>
    </row>
    <row r="55" spans="1:5" s="109" customFormat="1" x14ac:dyDescent="0.2">
      <c r="A55" s="108"/>
      <c r="C55" s="110"/>
      <c r="D55" s="110"/>
      <c r="E55" s="110"/>
    </row>
    <row r="56" spans="1:5" s="109" customFormat="1" x14ac:dyDescent="0.2">
      <c r="A56" s="108"/>
      <c r="C56" s="110"/>
      <c r="D56" s="110"/>
      <c r="E56" s="110"/>
    </row>
    <row r="57" spans="1:5" s="109" customFormat="1" x14ac:dyDescent="0.2">
      <c r="A57" s="108"/>
      <c r="C57" s="110"/>
      <c r="D57" s="110"/>
      <c r="E57" s="110"/>
    </row>
    <row r="58" spans="1:5" s="109" customFormat="1" x14ac:dyDescent="0.2">
      <c r="A58" s="108"/>
      <c r="C58" s="110"/>
      <c r="D58" s="110"/>
      <c r="E58" s="110"/>
    </row>
    <row r="59" spans="1:5" s="109" customFormat="1" x14ac:dyDescent="0.2">
      <c r="A59" s="108"/>
      <c r="C59" s="110"/>
      <c r="D59" s="110"/>
      <c r="E59" s="110"/>
    </row>
    <row r="60" spans="1:5" s="109" customFormat="1" x14ac:dyDescent="0.2">
      <c r="A60" s="108"/>
      <c r="C60" s="110"/>
      <c r="D60" s="110"/>
      <c r="E60" s="110"/>
    </row>
    <row r="61" spans="1:5" s="109" customFormat="1" x14ac:dyDescent="0.2">
      <c r="A61" s="108"/>
      <c r="C61" s="110"/>
      <c r="D61" s="110"/>
      <c r="E61" s="110"/>
    </row>
    <row r="62" spans="1:5" s="109" customFormat="1" x14ac:dyDescent="0.2">
      <c r="A62" s="108"/>
      <c r="C62" s="110"/>
      <c r="D62" s="110"/>
      <c r="E62" s="110"/>
    </row>
    <row r="63" spans="1:5" s="109" customFormat="1" x14ac:dyDescent="0.2">
      <c r="A63" s="108"/>
      <c r="C63" s="110"/>
      <c r="D63" s="110"/>
      <c r="E63" s="110"/>
    </row>
    <row r="64" spans="1:5" s="109" customFormat="1" x14ac:dyDescent="0.2">
      <c r="A64" s="108"/>
      <c r="C64" s="110"/>
      <c r="D64" s="110"/>
      <c r="E64" s="110"/>
    </row>
    <row r="65" spans="1:5" s="109" customFormat="1" x14ac:dyDescent="0.2">
      <c r="A65" s="108"/>
      <c r="C65" s="110"/>
      <c r="D65" s="110"/>
      <c r="E65" s="110"/>
    </row>
    <row r="66" spans="1:5" s="109" customFormat="1" x14ac:dyDescent="0.2">
      <c r="A66" s="108"/>
      <c r="C66" s="110"/>
      <c r="D66" s="110"/>
      <c r="E66" s="110"/>
    </row>
    <row r="67" spans="1:5" s="109" customFormat="1" x14ac:dyDescent="0.2">
      <c r="A67" s="108"/>
      <c r="C67" s="110"/>
      <c r="D67" s="110"/>
      <c r="E67" s="110"/>
    </row>
    <row r="68" spans="1:5" s="109" customFormat="1" x14ac:dyDescent="0.2">
      <c r="A68" s="108"/>
      <c r="C68" s="110"/>
      <c r="D68" s="110"/>
      <c r="E68" s="110"/>
    </row>
    <row r="69" spans="1:5" s="109" customFormat="1" x14ac:dyDescent="0.2">
      <c r="A69" s="108"/>
      <c r="C69" s="110"/>
      <c r="D69" s="110"/>
      <c r="E69" s="110"/>
    </row>
    <row r="70" spans="1:5" s="109" customFormat="1" x14ac:dyDescent="0.2">
      <c r="A70" s="108"/>
      <c r="C70" s="110"/>
      <c r="D70" s="110"/>
      <c r="E70" s="110"/>
    </row>
    <row r="71" spans="1:5" s="109" customFormat="1" x14ac:dyDescent="0.2">
      <c r="A71" s="108"/>
      <c r="C71" s="110"/>
      <c r="D71" s="110"/>
      <c r="E71" s="110"/>
    </row>
    <row r="72" spans="1:5" s="109" customFormat="1" x14ac:dyDescent="0.2">
      <c r="A72" s="108"/>
      <c r="C72" s="110"/>
      <c r="D72" s="110"/>
      <c r="E72" s="110"/>
    </row>
    <row r="73" spans="1:5" s="109" customFormat="1" x14ac:dyDescent="0.2">
      <c r="A73" s="108"/>
      <c r="C73" s="110"/>
      <c r="D73" s="110"/>
      <c r="E73" s="110"/>
    </row>
    <row r="74" spans="1:5" s="109" customFormat="1" x14ac:dyDescent="0.2">
      <c r="A74" s="108"/>
      <c r="C74" s="110"/>
      <c r="D74" s="110"/>
      <c r="E74" s="110"/>
    </row>
    <row r="75" spans="1:5" s="109" customFormat="1" x14ac:dyDescent="0.2">
      <c r="A75" s="108"/>
      <c r="C75" s="110"/>
      <c r="D75" s="110"/>
      <c r="E75" s="110"/>
    </row>
    <row r="76" spans="1:5" s="109" customFormat="1" x14ac:dyDescent="0.2">
      <c r="A76" s="108"/>
      <c r="C76" s="110"/>
      <c r="D76" s="110"/>
      <c r="E76" s="110"/>
    </row>
    <row r="77" spans="1:5" s="109" customFormat="1" x14ac:dyDescent="0.2">
      <c r="A77" s="108"/>
      <c r="C77" s="110"/>
      <c r="D77" s="110"/>
      <c r="E77" s="110"/>
    </row>
    <row r="78" spans="1:5" s="109" customFormat="1" x14ac:dyDescent="0.2">
      <c r="A78" s="108"/>
      <c r="C78" s="110"/>
      <c r="D78" s="110"/>
      <c r="E78" s="110"/>
    </row>
    <row r="79" spans="1:5" s="109" customFormat="1" x14ac:dyDescent="0.2">
      <c r="A79" s="108"/>
      <c r="C79" s="110"/>
      <c r="D79" s="110"/>
      <c r="E79" s="110"/>
    </row>
    <row r="80" spans="1:5" s="109" customFormat="1" x14ac:dyDescent="0.2">
      <c r="A80" s="108"/>
      <c r="C80" s="110"/>
      <c r="D80" s="110"/>
      <c r="E80" s="110"/>
    </row>
    <row r="81" spans="1:5" s="109" customFormat="1" x14ac:dyDescent="0.2">
      <c r="A81" s="108"/>
      <c r="C81" s="110"/>
      <c r="D81" s="110"/>
      <c r="E81" s="110"/>
    </row>
    <row r="82" spans="1:5" s="109" customFormat="1" x14ac:dyDescent="0.2">
      <c r="A82" s="108"/>
      <c r="C82" s="110"/>
      <c r="D82" s="110"/>
      <c r="E82" s="110"/>
    </row>
    <row r="83" spans="1:5" s="109" customFormat="1" x14ac:dyDescent="0.2">
      <c r="A83" s="108"/>
      <c r="C83" s="110"/>
      <c r="D83" s="110"/>
      <c r="E83" s="110"/>
    </row>
    <row r="84" spans="1:5" s="109" customFormat="1" x14ac:dyDescent="0.2">
      <c r="A84" s="108"/>
      <c r="C84" s="110"/>
      <c r="D84" s="110"/>
      <c r="E84" s="110"/>
    </row>
    <row r="85" spans="1:5" s="109" customFormat="1" x14ac:dyDescent="0.2">
      <c r="A85" s="108"/>
      <c r="C85" s="110"/>
      <c r="D85" s="110"/>
      <c r="E85" s="110"/>
    </row>
    <row r="86" spans="1:5" s="109" customFormat="1" x14ac:dyDescent="0.2">
      <c r="A86" s="108"/>
      <c r="C86" s="110"/>
      <c r="D86" s="110"/>
      <c r="E86" s="110"/>
    </row>
    <row r="87" spans="1:5" s="109" customFormat="1" x14ac:dyDescent="0.2">
      <c r="A87" s="108"/>
      <c r="C87" s="110"/>
      <c r="D87" s="110"/>
      <c r="E87" s="110"/>
    </row>
    <row r="88" spans="1:5" s="109" customFormat="1" x14ac:dyDescent="0.2">
      <c r="A88" s="108"/>
      <c r="C88" s="110"/>
      <c r="D88" s="110"/>
      <c r="E88" s="110"/>
    </row>
    <row r="89" spans="1:5" s="109" customFormat="1" x14ac:dyDescent="0.2">
      <c r="A89" s="108"/>
      <c r="C89" s="110"/>
      <c r="D89" s="110"/>
      <c r="E89" s="110"/>
    </row>
    <row r="90" spans="1:5" s="109" customFormat="1" x14ac:dyDescent="0.2">
      <c r="A90" s="108"/>
      <c r="C90" s="110"/>
      <c r="D90" s="110"/>
      <c r="E90" s="110"/>
    </row>
    <row r="91" spans="1:5" s="109" customFormat="1" x14ac:dyDescent="0.2">
      <c r="A91" s="108"/>
      <c r="C91" s="110"/>
      <c r="D91" s="110"/>
      <c r="E91" s="110"/>
    </row>
    <row r="92" spans="1:5" s="109" customFormat="1" x14ac:dyDescent="0.2">
      <c r="A92" s="108"/>
      <c r="C92" s="110"/>
      <c r="D92" s="110"/>
      <c r="E92" s="110"/>
    </row>
    <row r="93" spans="1:5" s="109" customFormat="1" x14ac:dyDescent="0.2">
      <c r="A93" s="108"/>
      <c r="C93" s="110"/>
      <c r="D93" s="110"/>
      <c r="E93" s="110"/>
    </row>
    <row r="94" spans="1:5" s="109" customFormat="1" x14ac:dyDescent="0.2">
      <c r="A94" s="108"/>
      <c r="C94" s="110"/>
      <c r="D94" s="110"/>
      <c r="E94" s="110"/>
    </row>
    <row r="95" spans="1:5" s="109" customFormat="1" x14ac:dyDescent="0.2">
      <c r="A95" s="108"/>
      <c r="C95" s="110"/>
      <c r="D95" s="110"/>
      <c r="E95" s="110"/>
    </row>
    <row r="96" spans="1:5" s="109" customFormat="1" x14ac:dyDescent="0.2">
      <c r="A96" s="108"/>
      <c r="C96" s="110"/>
      <c r="D96" s="110"/>
      <c r="E96" s="110"/>
    </row>
    <row r="97" spans="1:5" s="109" customFormat="1" x14ac:dyDescent="0.2">
      <c r="A97" s="108"/>
      <c r="C97" s="110"/>
      <c r="D97" s="110"/>
      <c r="E97" s="110"/>
    </row>
    <row r="98" spans="1:5" s="109" customFormat="1" x14ac:dyDescent="0.2">
      <c r="A98" s="108"/>
      <c r="C98" s="110"/>
      <c r="D98" s="110"/>
      <c r="E98" s="110"/>
    </row>
    <row r="99" spans="1:5" s="109" customFormat="1" x14ac:dyDescent="0.2">
      <c r="A99" s="108"/>
      <c r="C99" s="110"/>
      <c r="D99" s="110"/>
      <c r="E99" s="110"/>
    </row>
    <row r="100" spans="1:5" s="109" customFormat="1" x14ac:dyDescent="0.2">
      <c r="A100" s="108"/>
      <c r="C100" s="110"/>
      <c r="D100" s="110"/>
      <c r="E100" s="110"/>
    </row>
    <row r="101" spans="1:5" s="109" customFormat="1" x14ac:dyDescent="0.2">
      <c r="A101" s="108"/>
      <c r="C101" s="110"/>
      <c r="D101" s="110"/>
      <c r="E101" s="110"/>
    </row>
    <row r="102" spans="1:5" s="109" customFormat="1" x14ac:dyDescent="0.2">
      <c r="A102" s="108"/>
      <c r="C102" s="110"/>
      <c r="D102" s="110"/>
      <c r="E102" s="110"/>
    </row>
    <row r="103" spans="1:5" s="109" customFormat="1" x14ac:dyDescent="0.2">
      <c r="A103" s="108"/>
      <c r="C103" s="110"/>
      <c r="D103" s="110"/>
      <c r="E103" s="110"/>
    </row>
    <row r="104" spans="1:5" s="109" customFormat="1" x14ac:dyDescent="0.2">
      <c r="A104" s="108"/>
      <c r="C104" s="110"/>
      <c r="D104" s="110"/>
      <c r="E104" s="110"/>
    </row>
    <row r="105" spans="1:5" s="109" customFormat="1" x14ac:dyDescent="0.2">
      <c r="A105" s="108"/>
      <c r="C105" s="110"/>
      <c r="D105" s="110"/>
      <c r="E105" s="110"/>
    </row>
    <row r="106" spans="1:5" s="109" customFormat="1" x14ac:dyDescent="0.2">
      <c r="A106" s="108"/>
      <c r="C106" s="110"/>
      <c r="D106" s="110"/>
      <c r="E106" s="110"/>
    </row>
    <row r="107" spans="1:5" s="109" customFormat="1" x14ac:dyDescent="0.2">
      <c r="A107" s="108"/>
      <c r="C107" s="110"/>
      <c r="D107" s="110"/>
      <c r="E107" s="110"/>
    </row>
    <row r="108" spans="1:5" s="109" customFormat="1" x14ac:dyDescent="0.2">
      <c r="A108" s="108"/>
      <c r="C108" s="110"/>
      <c r="D108" s="110"/>
      <c r="E108" s="110"/>
    </row>
    <row r="109" spans="1:5" s="109" customFormat="1" x14ac:dyDescent="0.2">
      <c r="A109" s="108"/>
      <c r="C109" s="110"/>
      <c r="D109" s="110"/>
      <c r="E109" s="110"/>
    </row>
    <row r="110" spans="1:5" s="109" customFormat="1" x14ac:dyDescent="0.2">
      <c r="A110" s="108"/>
      <c r="C110" s="110"/>
      <c r="D110" s="110"/>
      <c r="E110" s="110"/>
    </row>
    <row r="111" spans="1:5" s="109" customFormat="1" x14ac:dyDescent="0.2">
      <c r="A111" s="108"/>
      <c r="C111" s="110"/>
      <c r="D111" s="110"/>
      <c r="E111" s="110"/>
    </row>
    <row r="112" spans="1:5" s="109" customFormat="1" x14ac:dyDescent="0.2">
      <c r="A112" s="108"/>
      <c r="C112" s="110"/>
      <c r="D112" s="110"/>
      <c r="E112" s="110"/>
    </row>
    <row r="113" spans="1:5" s="109" customFormat="1" x14ac:dyDescent="0.2">
      <c r="A113" s="108"/>
      <c r="C113" s="110"/>
      <c r="D113" s="110"/>
      <c r="E113" s="110"/>
    </row>
    <row r="114" spans="1:5" s="109" customFormat="1" x14ac:dyDescent="0.2">
      <c r="A114" s="108"/>
      <c r="C114" s="110"/>
      <c r="D114" s="110"/>
      <c r="E114" s="110"/>
    </row>
    <row r="115" spans="1:5" s="109" customFormat="1" x14ac:dyDescent="0.2">
      <c r="A115" s="108"/>
      <c r="C115" s="110"/>
      <c r="D115" s="110"/>
      <c r="E115" s="110"/>
    </row>
    <row r="116" spans="1:5" s="109" customFormat="1" x14ac:dyDescent="0.2">
      <c r="A116" s="108"/>
      <c r="C116" s="110"/>
      <c r="D116" s="110"/>
      <c r="E116" s="110"/>
    </row>
    <row r="117" spans="1:5" s="109" customFormat="1" x14ac:dyDescent="0.2">
      <c r="A117" s="108"/>
      <c r="C117" s="110"/>
      <c r="D117" s="110"/>
      <c r="E117" s="110"/>
    </row>
    <row r="118" spans="1:5" s="109" customFormat="1" x14ac:dyDescent="0.2">
      <c r="A118" s="108"/>
      <c r="C118" s="110"/>
      <c r="D118" s="110"/>
      <c r="E118" s="110"/>
    </row>
    <row r="119" spans="1:5" s="109" customFormat="1" x14ac:dyDescent="0.2">
      <c r="A119" s="108"/>
      <c r="C119" s="110"/>
      <c r="D119" s="110"/>
      <c r="E119" s="110"/>
    </row>
    <row r="120" spans="1:5" s="109" customFormat="1" x14ac:dyDescent="0.2">
      <c r="A120" s="108"/>
      <c r="C120" s="110"/>
      <c r="D120" s="110"/>
      <c r="E120" s="110"/>
    </row>
    <row r="121" spans="1:5" s="109" customFormat="1" x14ac:dyDescent="0.2">
      <c r="A121" s="108"/>
      <c r="C121" s="110"/>
      <c r="D121" s="110"/>
      <c r="E121" s="110"/>
    </row>
    <row r="122" spans="1:5" s="109" customFormat="1" x14ac:dyDescent="0.2">
      <c r="A122" s="108"/>
      <c r="C122" s="110"/>
      <c r="D122" s="110"/>
      <c r="E122" s="110"/>
    </row>
    <row r="123" spans="1:5" s="109" customFormat="1" x14ac:dyDescent="0.2">
      <c r="A123" s="108"/>
      <c r="C123" s="110"/>
      <c r="D123" s="110"/>
      <c r="E123" s="110"/>
    </row>
    <row r="124" spans="1:5" s="109" customFormat="1" x14ac:dyDescent="0.2">
      <c r="A124" s="108"/>
      <c r="C124" s="110"/>
      <c r="D124" s="110"/>
      <c r="E124" s="110"/>
    </row>
    <row r="125" spans="1:5" s="109" customFormat="1" x14ac:dyDescent="0.2">
      <c r="A125" s="108"/>
      <c r="C125" s="110"/>
      <c r="D125" s="110"/>
      <c r="E125" s="110"/>
    </row>
    <row r="126" spans="1:5" s="109" customFormat="1" x14ac:dyDescent="0.2">
      <c r="A126" s="108"/>
      <c r="C126" s="110"/>
      <c r="D126" s="110"/>
      <c r="E126" s="110"/>
    </row>
    <row r="127" spans="1:5" s="109" customFormat="1" x14ac:dyDescent="0.2">
      <c r="A127" s="108"/>
      <c r="C127" s="110"/>
      <c r="D127" s="110"/>
      <c r="E127" s="110"/>
    </row>
    <row r="128" spans="1:5" s="109" customFormat="1" x14ac:dyDescent="0.2">
      <c r="A128" s="108"/>
      <c r="C128" s="110"/>
      <c r="D128" s="110"/>
      <c r="E128" s="110"/>
    </row>
    <row r="129" spans="1:5" s="109" customFormat="1" x14ac:dyDescent="0.2">
      <c r="A129" s="108"/>
      <c r="C129" s="110"/>
      <c r="D129" s="110"/>
      <c r="E129" s="110"/>
    </row>
    <row r="130" spans="1:5" s="109" customFormat="1" x14ac:dyDescent="0.2">
      <c r="A130" s="108"/>
      <c r="C130" s="110"/>
      <c r="D130" s="110"/>
      <c r="E130" s="110"/>
    </row>
    <row r="131" spans="1:5" s="109" customFormat="1" x14ac:dyDescent="0.2">
      <c r="A131" s="108"/>
      <c r="C131" s="110"/>
      <c r="D131" s="110"/>
      <c r="E131" s="110"/>
    </row>
    <row r="132" spans="1:5" s="109" customFormat="1" x14ac:dyDescent="0.2">
      <c r="A132" s="108"/>
      <c r="C132" s="110"/>
      <c r="D132" s="110"/>
      <c r="E132" s="110"/>
    </row>
    <row r="133" spans="1:5" s="109" customFormat="1" x14ac:dyDescent="0.2">
      <c r="A133" s="108"/>
      <c r="C133" s="110"/>
      <c r="D133" s="110"/>
      <c r="E133" s="110"/>
    </row>
    <row r="134" spans="1:5" s="109" customFormat="1" x14ac:dyDescent="0.2">
      <c r="A134" s="108"/>
      <c r="C134" s="110"/>
      <c r="D134" s="110"/>
      <c r="E134" s="110"/>
    </row>
    <row r="135" spans="1:5" s="109" customFormat="1" x14ac:dyDescent="0.2">
      <c r="A135" s="108"/>
      <c r="C135" s="110"/>
      <c r="D135" s="110"/>
      <c r="E135" s="110"/>
    </row>
    <row r="136" spans="1:5" s="109" customFormat="1" x14ac:dyDescent="0.2">
      <c r="A136" s="108"/>
      <c r="C136" s="110"/>
      <c r="D136" s="110"/>
      <c r="E136" s="110"/>
    </row>
  </sheetData>
  <mergeCells count="6">
    <mergeCell ref="A12:B12"/>
    <mergeCell ref="A29:B29"/>
    <mergeCell ref="A2:B2"/>
    <mergeCell ref="A3:C3"/>
    <mergeCell ref="A4:C4"/>
    <mergeCell ref="A8:B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2</vt:i4>
      </vt:variant>
    </vt:vector>
  </HeadingPairs>
  <TitlesOfParts>
    <vt:vector size="8" baseType="lpstr">
      <vt:lpstr>Összkiadás.</vt:lpstr>
      <vt:lpstr>011130.k.f.</vt:lpstr>
      <vt:lpstr>062020</vt:lpstr>
      <vt:lpstr>013210</vt:lpstr>
      <vt:lpstr>018030</vt:lpstr>
      <vt:lpstr>Munka2</vt:lpstr>
      <vt:lpstr>'011130.k.f.'!Nyomtatási_cím</vt:lpstr>
      <vt:lpstr>'011130.k.f.'!Nyomtatási_terület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</dc:creator>
  <cp:lastModifiedBy>Horváthné Éva</cp:lastModifiedBy>
  <cp:lastPrinted>2023-01-25T10:18:03Z</cp:lastPrinted>
  <dcterms:created xsi:type="dcterms:W3CDTF">2012-01-20T10:24:42Z</dcterms:created>
  <dcterms:modified xsi:type="dcterms:W3CDTF">2023-01-25T10:18:14Z</dcterms:modified>
</cp:coreProperties>
</file>