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ÉVA új\2023. évi Költségvetés\Részletes költségvetések\2023.01.19\"/>
    </mc:Choice>
  </mc:AlternateContent>
  <bookViews>
    <workbookView xWindow="0" yWindow="0" windowWidth="14370" windowHeight="11460"/>
  </bookViews>
  <sheets>
    <sheet name="Összkiadás." sheetId="16" r:id="rId1"/>
    <sheet name="082042" sheetId="17" r:id="rId2"/>
    <sheet name="082044" sheetId="18" r:id="rId3"/>
    <sheet name="082092" sheetId="3" r:id="rId4"/>
    <sheet name="016080" sheetId="19" r:id="rId5"/>
    <sheet name="JHN2023" sheetId="20" r:id="rId6"/>
  </sheets>
  <definedNames>
    <definedName name="_xlnm.Print_Area" localSheetId="2">'082044'!$A$1:$E$143</definedName>
    <definedName name="_xlnm.Print_Area" localSheetId="3">'082092'!$A$1:$E$198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3" i="19" l="1"/>
  <c r="C53" i="3" l="1"/>
  <c r="C46" i="3"/>
  <c r="C29" i="3"/>
  <c r="C60" i="3" l="1"/>
  <c r="C52" i="18"/>
  <c r="C33" i="19" l="1"/>
  <c r="C42" i="19" s="1"/>
  <c r="C41" i="19"/>
  <c r="C20" i="19"/>
  <c r="D19" i="19" s="1"/>
  <c r="C17" i="19"/>
  <c r="D16" i="19" s="1"/>
  <c r="C10" i="19"/>
  <c r="C13" i="19" s="1"/>
  <c r="D31" i="19" l="1"/>
  <c r="D22" i="19"/>
  <c r="E16" i="19"/>
  <c r="E22" i="19" s="1"/>
  <c r="C22" i="19"/>
  <c r="D8" i="19"/>
  <c r="E6" i="19" l="1"/>
  <c r="E13" i="19" s="1"/>
  <c r="D13" i="19"/>
  <c r="C37" i="19" l="1"/>
  <c r="C28" i="19"/>
  <c r="D35" i="19" l="1"/>
  <c r="E30" i="19" s="1"/>
  <c r="C44" i="19"/>
  <c r="D26" i="19"/>
  <c r="E26" i="19" s="1"/>
  <c r="C43" i="19"/>
  <c r="C45" i="19" s="1"/>
  <c r="C48" i="19" s="1"/>
  <c r="C50" i="19" s="1"/>
  <c r="D40" i="19" l="1"/>
  <c r="E39" i="19" l="1"/>
  <c r="E48" i="19" s="1"/>
  <c r="E50" i="19" s="1"/>
  <c r="F9" i="16" s="1"/>
  <c r="D48" i="19"/>
  <c r="D50" i="19" s="1"/>
  <c r="C115" i="3" l="1"/>
  <c r="D113" i="3" s="1"/>
  <c r="D26" i="17"/>
  <c r="E23" i="17"/>
  <c r="E20" i="17"/>
  <c r="D15" i="17"/>
  <c r="D17" i="17" s="1"/>
  <c r="E13" i="17"/>
  <c r="F8" i="17" s="1"/>
  <c r="F17" i="17" s="1"/>
  <c r="E9" i="17"/>
  <c r="D31" i="17" l="1"/>
  <c r="C160" i="3"/>
  <c r="E26" i="17"/>
  <c r="E17" i="17"/>
  <c r="F19" i="17"/>
  <c r="F26" i="17" s="1"/>
  <c r="F31" i="17" s="1"/>
  <c r="F6" i="16" s="1"/>
  <c r="E31" i="17" l="1"/>
  <c r="C69" i="3"/>
  <c r="C63" i="3"/>
  <c r="C68" i="3"/>
  <c r="C37" i="3" l="1"/>
  <c r="C39" i="3"/>
  <c r="C21" i="3"/>
  <c r="C50" i="18"/>
  <c r="C41" i="3" l="1"/>
  <c r="C62" i="3"/>
  <c r="C12" i="3"/>
  <c r="C16" i="3"/>
  <c r="C58" i="3" l="1"/>
  <c r="C192" i="3" l="1"/>
  <c r="C191" i="3" l="1"/>
  <c r="C139" i="3" l="1"/>
  <c r="C107" i="3"/>
  <c r="C93" i="3"/>
  <c r="C85" i="3"/>
  <c r="C170" i="3" l="1"/>
  <c r="C74" i="18"/>
  <c r="C79" i="18"/>
  <c r="D77" i="18" s="1"/>
  <c r="C87" i="18"/>
  <c r="D83" i="18" s="1"/>
  <c r="C91" i="18"/>
  <c r="D89" i="18" s="1"/>
  <c r="C62" i="18"/>
  <c r="D61" i="18" s="1"/>
  <c r="C39" i="18"/>
  <c r="D41" i="18"/>
  <c r="E41" i="18" s="1"/>
  <c r="C13" i="18"/>
  <c r="C19" i="18" l="1"/>
  <c r="C51" i="18" s="1"/>
  <c r="D71" i="18"/>
  <c r="E70" i="18" s="1"/>
  <c r="C117" i="18"/>
  <c r="D36" i="18"/>
  <c r="B22" i="20"/>
  <c r="C61" i="3" l="1"/>
  <c r="C17" i="3"/>
  <c r="C27" i="3" l="1"/>
  <c r="C59" i="3" s="1"/>
  <c r="C65" i="3" s="1"/>
  <c r="C24" i="3"/>
  <c r="D182" i="3"/>
  <c r="D8" i="3" l="1"/>
  <c r="D188" i="3"/>
  <c r="E178" i="3" s="1"/>
  <c r="C111" i="3"/>
  <c r="C70" i="3"/>
  <c r="C71" i="3" s="1"/>
  <c r="C195" i="3" l="1"/>
  <c r="D166" i="3" l="1"/>
  <c r="C152" i="3" l="1"/>
  <c r="C155" i="3" l="1"/>
  <c r="D79" i="3"/>
  <c r="D50" i="3"/>
  <c r="E48" i="3" s="1"/>
  <c r="D67" i="3" l="1"/>
  <c r="C77" i="3" l="1"/>
  <c r="D75" i="3" s="1"/>
  <c r="H78" i="18" l="1"/>
  <c r="C14" i="18" l="1"/>
  <c r="C23" i="18" s="1"/>
  <c r="D8" i="18" l="1"/>
  <c r="D57" i="3"/>
  <c r="C101" i="18"/>
  <c r="C122" i="18" s="1"/>
  <c r="C162" i="3"/>
  <c r="C137" i="18"/>
  <c r="C140" i="18" s="1"/>
  <c r="D133" i="18"/>
  <c r="D126" i="18"/>
  <c r="C121" i="18"/>
  <c r="C116" i="18"/>
  <c r="C114" i="18"/>
  <c r="C110" i="18"/>
  <c r="C123" i="18" s="1"/>
  <c r="D108" i="18"/>
  <c r="C106" i="18"/>
  <c r="D104" i="18" s="1"/>
  <c r="C96" i="18"/>
  <c r="D93" i="18" s="1"/>
  <c r="C120" i="18"/>
  <c r="C119" i="18"/>
  <c r="C118" i="18"/>
  <c r="C67" i="18"/>
  <c r="C115" i="18" s="1"/>
  <c r="C32" i="18"/>
  <c r="C161" i="3"/>
  <c r="C148" i="3"/>
  <c r="C163" i="3" s="1"/>
  <c r="C153" i="3"/>
  <c r="D172" i="3"/>
  <c r="D146" i="3"/>
  <c r="C144" i="3"/>
  <c r="E56" i="3" l="1"/>
  <c r="E71" i="3" s="1"/>
  <c r="D71" i="3"/>
  <c r="C124" i="18"/>
  <c r="C130" i="18" s="1"/>
  <c r="E103" i="18"/>
  <c r="C33" i="18"/>
  <c r="D98" i="18"/>
  <c r="E82" i="18" s="1"/>
  <c r="D64" i="18"/>
  <c r="D136" i="18"/>
  <c r="D140" i="18" s="1"/>
  <c r="C156" i="3"/>
  <c r="D142" i="3"/>
  <c r="E141" i="3" s="1"/>
  <c r="C120" i="3"/>
  <c r="D117" i="3" s="1"/>
  <c r="C159" i="3"/>
  <c r="C158" i="3"/>
  <c r="C98" i="3"/>
  <c r="C157" i="3" s="1"/>
  <c r="D89" i="3"/>
  <c r="C154" i="3"/>
  <c r="C45" i="18" l="1"/>
  <c r="C53" i="18"/>
  <c r="C164" i="3"/>
  <c r="C176" i="3" s="1"/>
  <c r="D28" i="18"/>
  <c r="E7" i="18" s="1"/>
  <c r="E45" i="18" s="1"/>
  <c r="C54" i="18"/>
  <c r="C57" i="18" s="1"/>
  <c r="C143" i="18" s="1"/>
  <c r="D44" i="3"/>
  <c r="E132" i="18"/>
  <c r="E140" i="18" s="1"/>
  <c r="E60" i="18"/>
  <c r="D113" i="18"/>
  <c r="E112" i="18" s="1"/>
  <c r="D109" i="3"/>
  <c r="D122" i="3"/>
  <c r="D102" i="3"/>
  <c r="E74" i="3"/>
  <c r="D32" i="3"/>
  <c r="D96" i="3"/>
  <c r="E88" i="3" s="1"/>
  <c r="E195" i="3"/>
  <c r="D45" i="18" l="1"/>
  <c r="D49" i="18"/>
  <c r="E48" i="18" s="1"/>
  <c r="E57" i="18" s="1"/>
  <c r="C198" i="3"/>
  <c r="E7" i="3"/>
  <c r="E101" i="3"/>
  <c r="D130" i="18"/>
  <c r="E130" i="18"/>
  <c r="D151" i="3"/>
  <c r="D176" i="3" s="1"/>
  <c r="D53" i="3"/>
  <c r="D195" i="3"/>
  <c r="E143" i="18" l="1"/>
  <c r="F7" i="16" s="1"/>
  <c r="D57" i="18"/>
  <c r="D143" i="18" s="1"/>
  <c r="D198" i="3"/>
  <c r="E53" i="3"/>
  <c r="E150" i="3"/>
  <c r="E176" i="3" s="1"/>
  <c r="E198" i="3" l="1"/>
  <c r="F8" i="16" s="1"/>
  <c r="F12" i="16" s="1"/>
</calcChain>
</file>

<file path=xl/sharedStrings.xml><?xml version="1.0" encoding="utf-8"?>
<sst xmlns="http://schemas.openxmlformats.org/spreadsheetml/2006/main" count="383" uniqueCount="259">
  <si>
    <t>Megnevezés</t>
  </si>
  <si>
    <t>Összesen</t>
  </si>
  <si>
    <t>SZEMÉLYI JUTTATÁSOK ÖSSZESEN:</t>
  </si>
  <si>
    <t>DOLOGI KIADÁSOK ÖSSZESEN:</t>
  </si>
  <si>
    <t>Szakfeladat</t>
  </si>
  <si>
    <t>oldalszám</t>
  </si>
  <si>
    <t>Kormányzati funkció:</t>
  </si>
  <si>
    <t>Kormányzati funkció</t>
  </si>
  <si>
    <t>K1 Személyi juttatások</t>
  </si>
  <si>
    <t>K11 Foglalkoztatottak személyi juttatásai</t>
  </si>
  <si>
    <t>K1101 Törvény szerinti illetmények, munkabérek</t>
  </si>
  <si>
    <t>K1110 Egyéb költségtérítések</t>
  </si>
  <si>
    <t>K1113 Foglalkoztatottak egyéb személyi juttatásai</t>
  </si>
  <si>
    <t>M.AD. TERH. JÁR. ÉS SZOC. HJ. ADÓ ÖSSZ.</t>
  </si>
  <si>
    <t>K2 Munkaadókat terhelő járulékok és szoc. hj. adó</t>
  </si>
  <si>
    <t>K3 Dologi kiadások</t>
  </si>
  <si>
    <t>K31 Készletbeszerzés</t>
  </si>
  <si>
    <t>K311 Szakmai anyagok beszerzése</t>
  </si>
  <si>
    <t>K312 Üzemeltetési anyagok beszerzése</t>
  </si>
  <si>
    <t>K32 Kommunikációs szolgáltatások</t>
  </si>
  <si>
    <t>K321 Informatikai szolgáltatások igénybevétele</t>
  </si>
  <si>
    <t>K322 Egyéb kommunikációs szolgáltatások</t>
  </si>
  <si>
    <t>K331 Közüzemi díjak</t>
  </si>
  <si>
    <t>K337 Egyéb szolgáltatások</t>
  </si>
  <si>
    <t>K341 Kiküldetések kiadásai</t>
  </si>
  <si>
    <t>K35 Különféle befizetések és egyéb dologi kiadások</t>
  </si>
  <si>
    <t>K351 Működési célú előzetesen felszámított áfa</t>
  </si>
  <si>
    <t>K33 Szolgáltatási kiadások</t>
  </si>
  <si>
    <t>K6 Beruházások</t>
  </si>
  <si>
    <t>BERUHÁZÁSOK ÖSSZESEN:</t>
  </si>
  <si>
    <t>Közüzemi díjak 27%</t>
  </si>
  <si>
    <t xml:space="preserve">Részössz. </t>
  </si>
  <si>
    <t>082044</t>
  </si>
  <si>
    <t>Könyvtári szolgáltatások</t>
  </si>
  <si>
    <t xml:space="preserve">                                         Alapilletmény összesen:</t>
  </si>
  <si>
    <t>Törvény szerinti illetm. , munkabérek össz.:</t>
  </si>
  <si>
    <t>Vélelmezett magántelefon használat</t>
  </si>
  <si>
    <t>Bankszámlahozzájárulás - 1.000,- Ft/fő/hó</t>
  </si>
  <si>
    <t>1992.évi XXXIII.tv. 79/A § (2) bek. alapján</t>
  </si>
  <si>
    <t>Egyéb költségtérítések össz.:</t>
  </si>
  <si>
    <t>Folg. egyéb szem. jutt. össz.:</t>
  </si>
  <si>
    <t>K122 Munkavégzésre irányuló egyéb jogviszonyban nem saját foglalkoztatottnak fizetett juttatások</t>
  </si>
  <si>
    <t xml:space="preserve">Külsős helyettesítés </t>
  </si>
  <si>
    <t xml:space="preserve"> Szociális hozzájárulási adó</t>
  </si>
  <si>
    <t xml:space="preserve">- bankszámla hj. </t>
  </si>
  <si>
    <t>összesen:</t>
  </si>
  <si>
    <t>Munkáltató által fizetett SZJA</t>
  </si>
  <si>
    <t xml:space="preserve"> </t>
  </si>
  <si>
    <t xml:space="preserve">Szakmai anyagok beszerzése össz.:                                                                      </t>
  </si>
  <si>
    <t>Irodaszer, nyomtatvány</t>
  </si>
  <si>
    <t>Karb.anyag, tintapatron stb.</t>
  </si>
  <si>
    <t xml:space="preserve">Üzemeltetési anyagok beszerzése össz.:                                                                      </t>
  </si>
  <si>
    <t xml:space="preserve">Informatikai szolg. igénybevétele össz.:                                                                      </t>
  </si>
  <si>
    <t xml:space="preserve">vezetékes telefon, mobil telefon </t>
  </si>
  <si>
    <t>Egyéb komm. szolg. igénybevétele össz.:</t>
  </si>
  <si>
    <t>Gázenergia</t>
  </si>
  <si>
    <t>Villamos energia</t>
  </si>
  <si>
    <t xml:space="preserve">Víz- és csatornadíj </t>
  </si>
  <si>
    <t>Közüzemi díjak összesen:</t>
  </si>
  <si>
    <t>K334 Karbantartási, kisjavítási szolgáltatások</t>
  </si>
  <si>
    <t xml:space="preserve">Egyéb kisebb épület karbant. </t>
  </si>
  <si>
    <t>Karbantartási, kisjav. szolg. összesen:</t>
  </si>
  <si>
    <t>K336 Szakmai tevékenységet segítő szolgáltatások</t>
  </si>
  <si>
    <t>Szakmai tev.-et segítő szolg. összesen:</t>
  </si>
  <si>
    <t>Egyéb szolg. összesen:</t>
  </si>
  <si>
    <t>K34 Kiküldetések, reklám-, propagandakiadások</t>
  </si>
  <si>
    <t>Kiküldetések kiadásai összesen:</t>
  </si>
  <si>
    <t>Egyéb szakmai anyag 27%</t>
  </si>
  <si>
    <t>Üzemeltetési anyagok 27%</t>
  </si>
  <si>
    <t>Internet szolg. 5 %</t>
  </si>
  <si>
    <t>Informatikai szolg. 27%</t>
  </si>
  <si>
    <t>Egyéb komm. szolg.  27%</t>
  </si>
  <si>
    <t>Karbantart., kisjav. szolg. 27%</t>
  </si>
  <si>
    <t>Egyéb szolg. 27%</t>
  </si>
  <si>
    <t>Műk. c. előzetesen felsz. áfa össz.:</t>
  </si>
  <si>
    <t>K64 Egyéb tárgyi eszközök beszerzése, létesítése</t>
  </si>
  <si>
    <t>K67 Beruházási célú előzetesen feszámított áfa</t>
  </si>
  <si>
    <t>TEVÉKENYSÉG KIADÁSAI ÖSSZESEN:</t>
  </si>
  <si>
    <t>082042</t>
  </si>
  <si>
    <t>Könyvtári állomány gyarapítása, nyilvántartása</t>
  </si>
  <si>
    <t>Közművelődés- hagyományos közösségi kult. értékek gondozása</t>
  </si>
  <si>
    <t>082092</t>
  </si>
  <si>
    <t>Közművelődés- hagyományos közösségi kulturális értékek gondozása</t>
  </si>
  <si>
    <t>Szakértői díjak</t>
  </si>
  <si>
    <t>Rendezvényekkel kapcsolatos szolgáltatási költségek (előadóművészek díja, egyéb szolg.)</t>
  </si>
  <si>
    <t>Foglalkoztatottak kiküldetései</t>
  </si>
  <si>
    <t>K342 Reklám- és propaganda kiadások</t>
  </si>
  <si>
    <t>Meghívó, plakát, szórólap kiadások</t>
  </si>
  <si>
    <t>K355 Egyéb dologi kiadások</t>
  </si>
  <si>
    <t>Nevezési díj, szerzői jogdíj, szakhatósági díj stb.</t>
  </si>
  <si>
    <t>Reklám- és propaganda kiadások összesen:</t>
  </si>
  <si>
    <t>Szakértői díjak 27%</t>
  </si>
  <si>
    <t>Reklám- és propaganda kiadások 27%</t>
  </si>
  <si>
    <t>Kulturális költségvetési szerv kiadásai összesen:</t>
  </si>
  <si>
    <t xml:space="preserve">1 fő x 1.000,- Ft/fő/hó x 12 hó = </t>
  </si>
  <si>
    <t>Közművelődési tevékenységhez kapcsolódó szakmai anyagok</t>
  </si>
  <si>
    <t>Bankszámla költség</t>
  </si>
  <si>
    <t>Szemétszállítás</t>
  </si>
  <si>
    <t>Kéményseprői szolg.</t>
  </si>
  <si>
    <t>Postaköltség</t>
  </si>
  <si>
    <t>Rágcsálóirtás</t>
  </si>
  <si>
    <t>K123 Egyéb külső személyi juttatások</t>
  </si>
  <si>
    <t xml:space="preserve">Reprezentációs kiadások </t>
  </si>
  <si>
    <t>K12 Külső személyi juttatások</t>
  </si>
  <si>
    <t>Tisztítószer</t>
  </si>
  <si>
    <t>Koszorú, nevezési díj, szerzői jogdíj, szakhatósági díj stb.</t>
  </si>
  <si>
    <t>Imre Zoltán Művelődési Központ és Könyvtár</t>
  </si>
  <si>
    <t>Reprezentáció 27%</t>
  </si>
  <si>
    <t>K352 Fizetendő áfa</t>
  </si>
  <si>
    <t>Könyvtári bevételek áfa-ja</t>
  </si>
  <si>
    <t>Közművelődési rendezvények bevételének áfa-ja</t>
  </si>
  <si>
    <t>Fizetendő áfa össz.:</t>
  </si>
  <si>
    <t>Riasztó rendszer díja, riasztó rendsz. Figyelő szolg. Díja (Halas-Pajzs Vagyonvédelmi Kft.)</t>
  </si>
  <si>
    <t>Egyéb szolgáltatás (kulcsmásolás, szállítási költség)</t>
  </si>
  <si>
    <t>016080</t>
  </si>
  <si>
    <t>Kiemelt állami és önkormányzati rendezvények</t>
  </si>
  <si>
    <t>Internet előfizetés</t>
  </si>
  <si>
    <t xml:space="preserve">   tintapatron</t>
  </si>
  <si>
    <t>vezetékes tel. 3.000 Ft/hó, mobiltelefon 3.000 Ft/hó</t>
  </si>
  <si>
    <t xml:space="preserve">   karbantartási anyag</t>
  </si>
  <si>
    <t>2 fő (ügyviteli munkatárs, üzemviteli munkatárs)  2 x 282.893,- Ft/hó x 11 hó =</t>
  </si>
  <si>
    <t>városi rendezvényeknél repi</t>
  </si>
  <si>
    <t>Fogl. eü. 1 fő x 5.000,- Ft/fő =</t>
  </si>
  <si>
    <t>Dátum</t>
  </si>
  <si>
    <t>Rendezvény</t>
  </si>
  <si>
    <t>Információk</t>
  </si>
  <si>
    <t>Br. összeg (Ft)</t>
  </si>
  <si>
    <t>Magyar kultúra napja</t>
  </si>
  <si>
    <t>Városi mesemondó verseny</t>
  </si>
  <si>
    <t>Online formában</t>
  </si>
  <si>
    <t>-</t>
  </si>
  <si>
    <t>Nemzeti ünnep</t>
  </si>
  <si>
    <t>Költészet napja</t>
  </si>
  <si>
    <t>Városi gyereknap</t>
  </si>
  <si>
    <t>Fellépők, különféle gyermekprogramok</t>
  </si>
  <si>
    <t>Magyar hősök emlékünnepe</t>
  </si>
  <si>
    <t>Koszorú</t>
  </si>
  <si>
    <t>Trianon emléknap</t>
  </si>
  <si>
    <t>Városi pedagógusnap</t>
  </si>
  <si>
    <t>június 24.-26.</t>
  </si>
  <si>
    <t>Jánoshalmi napok</t>
  </si>
  <si>
    <t>Semmelweis nap</t>
  </si>
  <si>
    <t>Köztisztviselők napja</t>
  </si>
  <si>
    <t>Holokauszt áldozatainak emléknapja</t>
  </si>
  <si>
    <t>Állami ünnep és kitüntető címek napja</t>
  </si>
  <si>
    <t xml:space="preserve">szeptember </t>
  </si>
  <si>
    <t>Szüreti napok</t>
  </si>
  <si>
    <t>Aradi vértanuk emlékünnepe</t>
  </si>
  <si>
    <t>1956-os forradalom és szabadságharc ünnepe</t>
  </si>
  <si>
    <t>Kommunista diktatúra áldozatainak emléknapja</t>
  </si>
  <si>
    <t>Szociális munkások napja</t>
  </si>
  <si>
    <t>december</t>
  </si>
  <si>
    <t>Városi Karácsony</t>
  </si>
  <si>
    <t>Előre nem látható költségek</t>
  </si>
  <si>
    <t>Szerzői jogdíjak</t>
  </si>
  <si>
    <t>1. sz. melléklet</t>
  </si>
  <si>
    <t>Meghívók</t>
  </si>
  <si>
    <t>Színpad bérlése</t>
  </si>
  <si>
    <t xml:space="preserve">Biztonsági szolgálat </t>
  </si>
  <si>
    <t>Orvosi ügyelet</t>
  </si>
  <si>
    <t xml:space="preserve">Mobil WC </t>
  </si>
  <si>
    <t>Egyéb szolgáltatás (borkóstoló, lovastanya stb…)</t>
  </si>
  <si>
    <t>Reprezentációs adó</t>
  </si>
  <si>
    <t xml:space="preserve">Egyéb előre nem látható költség </t>
  </si>
  <si>
    <t>Villmos energia biztosítása</t>
  </si>
  <si>
    <t>Br. Összeg</t>
  </si>
  <si>
    <t>1 fő (Szabó Andrea) x 297.394 Ft/hó x 11 hó =</t>
  </si>
  <si>
    <t>Egyéb készlet besz.</t>
  </si>
  <si>
    <t>könyvtári program éves használati díja (Szirén)</t>
  </si>
  <si>
    <t>Koszorú (10.000 Ft), fellépő/fellépéshez kapcsolódó költségek (40.000 Ft)</t>
  </si>
  <si>
    <t xml:space="preserve">Műsor </t>
  </si>
  <si>
    <t>Ajándék kb 160 fő</t>
  </si>
  <si>
    <t>Ajándék kb 150 fő</t>
  </si>
  <si>
    <t>Ajándék kb 100 fő</t>
  </si>
  <si>
    <t xml:space="preserve">Rendezvényekkel kapcsolatos szolgáltatási költségek </t>
  </si>
  <si>
    <t xml:space="preserve">   IZMKK</t>
  </si>
  <si>
    <t xml:space="preserve">   Petőfi 200 pályázat (előadó díja)</t>
  </si>
  <si>
    <t xml:space="preserve">   Karbantartás</t>
  </si>
  <si>
    <t xml:space="preserve">   Tűzoltókészülék ellenőrzés éves díja (Tűzcsend Bt.)</t>
  </si>
  <si>
    <t xml:space="preserve">Tűzvédelmi szolgáltatások </t>
  </si>
  <si>
    <t xml:space="preserve">Informatikai szolg. igénybevétele (webhely üzmeltetés, EPER és E-KATA használati díj, rendszerkarbantartás)                                                             </t>
  </si>
  <si>
    <t xml:space="preserve">   Tűzvédelmi feladadok (VIKOMAT Kft.)</t>
  </si>
  <si>
    <t xml:space="preserve">   Ifjúsági programok</t>
  </si>
  <si>
    <t xml:space="preserve">   Dérné Program költsége</t>
  </si>
  <si>
    <t xml:space="preserve">   Rendezvények hangosítási szolgáltatás díja, hang- fénytechnika bérlés</t>
  </si>
  <si>
    <t>Ebéd, ajándék</t>
  </si>
  <si>
    <t>Pozsonyi csata emléknapja</t>
  </si>
  <si>
    <t>ajándék</t>
  </si>
  <si>
    <t>Jánoshalmi Napok 2023 költségterv</t>
  </si>
  <si>
    <t>Déryné / Petőfi 200 / szavalóverseny</t>
  </si>
  <si>
    <t xml:space="preserve">Vendéglátás </t>
  </si>
  <si>
    <t>Virág, dekoráció, ajándék</t>
  </si>
  <si>
    <t>Zenés fellépők</t>
  </si>
  <si>
    <t xml:space="preserve">Ifjúsági programok (Gyermek koncert, Kézműves sátor, Ifjúsági Klub programja, disco) </t>
  </si>
  <si>
    <t>Szerzői jogdíj</t>
  </si>
  <si>
    <t xml:space="preserve">   Tűzgátló ajtók, hő- és füstelvezető rendszer felülvizsgálata, tűzjelzőrendszer figyelés, távfelügyelet (Halas-Pajzs Vagyonvédelmi Kft.)</t>
  </si>
  <si>
    <t>Klímaberendezések vásárlása, beüzemelése (3 db)</t>
  </si>
  <si>
    <t>2023. január - november</t>
  </si>
  <si>
    <t>2022. december</t>
  </si>
  <si>
    <r>
      <t>Mt. Foglalkoztatott</t>
    </r>
    <r>
      <rPr>
        <sz val="10"/>
        <rFont val="Arial CE"/>
        <charset val="238"/>
      </rPr>
      <t xml:space="preserve"> (a 2020. évi XXXII. tv. szerint)</t>
    </r>
  </si>
  <si>
    <t>1 fő (intézményvezető) 1 x 580.000 - Ft/hó x 11 hó =</t>
  </si>
  <si>
    <t>2 fő (ügyviteli munkatárs, üzemviteli munkatárs)  2 x 282.893,- Ft/hó x 1 hó =</t>
  </si>
  <si>
    <t xml:space="preserve">4 fő x 1.000,- Ft/fő/hó x 12 hó = </t>
  </si>
  <si>
    <t>- teljes m.idősök illetménye 2022. év 13 % december</t>
  </si>
  <si>
    <t>- teljes m.idősök illetménye 2023. év 13 % január-november</t>
  </si>
  <si>
    <t>Reprezentáció után        50.000 Ft*1,18*13 %=</t>
  </si>
  <si>
    <t>1 fő (Szabó Andrea) x 297.394 Ft/hó x 1 hó =</t>
  </si>
  <si>
    <r>
      <t>Mt. Foglalkoztatott</t>
    </r>
    <r>
      <rPr>
        <sz val="10"/>
        <rFont val="Arial CE"/>
        <charset val="238"/>
      </rPr>
      <t xml:space="preserve"> (2021.11.01.-től a 2020. évi XXXII. tv. szerint)</t>
    </r>
  </si>
  <si>
    <t>- teljes m.idősök illetménye 2022. év december 13 %</t>
  </si>
  <si>
    <t>- teljes m.idősök illetménye 2023. év  jan-nov 13 %</t>
  </si>
  <si>
    <t>2 fő (ügyviteli munkatárs, üzemviteli munkatárs) 20%-os kulturális ágazatot érintő bérfejlesztése 11 hó</t>
  </si>
  <si>
    <t>1 fő (könyvtáros) 20%-os kulturális ágazatot érintő bérfejlesztése 11 hó</t>
  </si>
  <si>
    <t xml:space="preserve">Operettgála </t>
  </si>
  <si>
    <t>1 fő (intézményvezető) 1 x 500.000, - Ft/hó x 1 hó =</t>
  </si>
  <si>
    <t>1 fő (ifjúsági referens munkatárs) 11x 400.000 - Ft/hó =</t>
  </si>
  <si>
    <t xml:space="preserve">Munkába járás költsége 1 fő </t>
  </si>
  <si>
    <t>Reprezentáció után         50.000 Ft*1,18*15 %=</t>
  </si>
  <si>
    <t>Vélelm. magánc. telefonhaszn. után 72.000*1,18*15%</t>
  </si>
  <si>
    <t>Vélelm. magánc. telefonhaszn. után 72.000*1,18*13%</t>
  </si>
  <si>
    <t>Fogl. eü. (4 fő szakmai dolg. + 6 fő diákmunkás szerz. szerint 5.000,- Ft/fő)</t>
  </si>
  <si>
    <t>Kültéri hordozható hangfal mikrofonnal</t>
  </si>
  <si>
    <t>Kiadások 2023. év</t>
  </si>
  <si>
    <t xml:space="preserve">Könyvtári dokumentum vásárlásra fordítandó 2023. évi támogatás </t>
  </si>
  <si>
    <t>Könyvtári dokumentum vásárlása (1 éven belül elhasználódó)</t>
  </si>
  <si>
    <t>Műk. c. előzetesen felsz. Áfa össz.:</t>
  </si>
  <si>
    <t>Könyvtári dokumentum vásárlása (1 éven túl elhasználódó)</t>
  </si>
  <si>
    <t>Könyvtári dokumentum vásárlása (1 éven túl elhasználódó) ÁFA 5%</t>
  </si>
  <si>
    <t>Szakmai anyag beszerzés Áfa (350 eFt--&gt;27%, 130 eFt --&gt; 5%)</t>
  </si>
  <si>
    <t>2022. december havi áfa befizetés</t>
  </si>
  <si>
    <t>K335 Közvetített szolgáltatások</t>
  </si>
  <si>
    <t xml:space="preserve">   DIGI áram továbbszámlázása</t>
  </si>
  <si>
    <t>Közvetített szolg. összesen:</t>
  </si>
  <si>
    <t>Közvetített szolg. 27%</t>
  </si>
  <si>
    <t>Városi rendezvények költésgterve 2023</t>
  </si>
  <si>
    <t>ön</t>
  </si>
  <si>
    <t>Részössz.</t>
  </si>
  <si>
    <t>K312 Üzemeltetési anyagok</t>
  </si>
  <si>
    <t>Rendezvények anyagköltsége</t>
  </si>
  <si>
    <t>Üzemeltetési anyagok mindösszesen:</t>
  </si>
  <si>
    <t>Rendezvényekkel kapcs. szolgáltatási kiadások</t>
  </si>
  <si>
    <t>Egyéb szolgáltatási kiadások mindösszesen:</t>
  </si>
  <si>
    <t>K351 Működési c. előzetesen felsz. áfa</t>
  </si>
  <si>
    <t>Rendezvények anyagköltsége 27% Áfa-ja</t>
  </si>
  <si>
    <t>Egyéb szolgáltatások előz. felsz. 27% Áfa-ja</t>
  </si>
  <si>
    <t>Áfa mindösszesen:</t>
  </si>
  <si>
    <t>Reprezentációs kiadások</t>
  </si>
  <si>
    <t>Egyéb külső személyi jutt. össz.:</t>
  </si>
  <si>
    <t>Szociális hozzájárulási adó</t>
  </si>
  <si>
    <t>Munkáltatót terhelő SZJA</t>
  </si>
  <si>
    <t>Reprezentációs kiadások Áfa-ja</t>
  </si>
  <si>
    <t>Reprezentációs kiadások után                              591853*1,27*1,18*0,13</t>
  </si>
  <si>
    <t>Reprezentációs kiadások után                             5591853*1,27*1,18*0,15=</t>
  </si>
  <si>
    <t>K333 Bérleti és lízingdíjak</t>
  </si>
  <si>
    <t>Jh-i Napok színpad bérlése</t>
  </si>
  <si>
    <t>Bérleti és lízingdíjak mindösszesen:</t>
  </si>
  <si>
    <t>Bérleti és lízingdíjak Áfa-ja</t>
  </si>
  <si>
    <t>2022. év végi bérkiegészítés</t>
  </si>
  <si>
    <t>2022. év végi bérkiegészítés járuléka</t>
  </si>
  <si>
    <t>Szükséges legalább: Könyvtári, közművelődési és múzeumi feladatok 2023 évi állami támogatásának 10%-a: 1.881.714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</si>
</sst>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Ft&quot;"/>
    <numFmt numFmtId="165" formatCode="[$-40E]mmmm\ d\.;@"/>
  </numFmts>
  <fonts count="83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indexed="12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u/>
      <sz val="9"/>
      <name val="Arial CE"/>
      <family val="2"/>
      <charset val="238"/>
    </font>
    <font>
      <b/>
      <u/>
      <sz val="11"/>
      <color indexed="12"/>
      <name val="Arial CE"/>
      <family val="2"/>
      <charset val="238"/>
    </font>
    <font>
      <sz val="8"/>
      <name val="Arial"/>
      <family val="2"/>
      <charset val="238"/>
    </font>
    <font>
      <b/>
      <u/>
      <sz val="12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u/>
      <sz val="10"/>
      <name val="Arial CE"/>
      <charset val="238"/>
    </font>
    <font>
      <b/>
      <u/>
      <sz val="9"/>
      <name val="Arial CE"/>
      <charset val="238"/>
    </font>
    <font>
      <sz val="10"/>
      <color rgb="FF00B0F0"/>
      <name val="Arial CE"/>
      <family val="2"/>
      <charset val="238"/>
    </font>
    <font>
      <b/>
      <sz val="10"/>
      <color rgb="FF00B0F0"/>
      <name val="Arial CE"/>
      <charset val="238"/>
    </font>
    <font>
      <b/>
      <sz val="10"/>
      <color rgb="FF00B0F0"/>
      <name val="Arial CE"/>
      <family val="2"/>
      <charset val="238"/>
    </font>
    <font>
      <sz val="10"/>
      <color rgb="FF00B0F0"/>
      <name val="Arial CE"/>
      <charset val="238"/>
    </font>
    <font>
      <b/>
      <i/>
      <sz val="10"/>
      <color rgb="FF00B0F0"/>
      <name val="Arial CE"/>
      <charset val="238"/>
    </font>
    <font>
      <b/>
      <u/>
      <sz val="9"/>
      <color rgb="FF00B0F0"/>
      <name val="Arial CE"/>
      <family val="2"/>
      <charset val="238"/>
    </font>
    <font>
      <b/>
      <u/>
      <sz val="10"/>
      <color rgb="FF00B0F0"/>
      <name val="Arial CE"/>
      <family val="2"/>
      <charset val="238"/>
    </font>
    <font>
      <b/>
      <sz val="12"/>
      <color rgb="FF00B0F0"/>
      <name val="Arial CE"/>
      <family val="2"/>
      <charset val="238"/>
    </font>
    <font>
      <i/>
      <sz val="10"/>
      <color rgb="FF00B0F0"/>
      <name val="Arial CE"/>
      <charset val="238"/>
    </font>
    <font>
      <b/>
      <i/>
      <sz val="9"/>
      <name val="Arial CE"/>
      <family val="2"/>
      <charset val="238"/>
    </font>
    <font>
      <b/>
      <i/>
      <sz val="11"/>
      <name val="Times New Roman CE"/>
      <family val="1"/>
      <charset val="238"/>
    </font>
    <font>
      <sz val="11"/>
      <color rgb="FF00B0F0"/>
      <name val="Arial CE"/>
      <family val="2"/>
      <charset val="238"/>
    </font>
    <font>
      <b/>
      <sz val="11"/>
      <color rgb="FF00B0F0"/>
      <name val="Arial CE"/>
      <family val="2"/>
      <charset val="238"/>
    </font>
    <font>
      <sz val="12"/>
      <color rgb="FF00B0F0"/>
      <name val="Arial CE"/>
      <family val="2"/>
      <charset val="238"/>
    </font>
    <font>
      <b/>
      <u/>
      <sz val="9"/>
      <color rgb="FF00B0F0"/>
      <name val="Arial CE"/>
      <charset val="238"/>
    </font>
    <font>
      <sz val="12"/>
      <color rgb="FF00B0F0"/>
      <name val="Arial CE"/>
      <charset val="238"/>
    </font>
    <font>
      <b/>
      <u/>
      <sz val="10"/>
      <color rgb="FF00B0F0"/>
      <name val="Arial CE"/>
      <charset val="238"/>
    </font>
    <font>
      <b/>
      <i/>
      <sz val="9"/>
      <color rgb="FF00B0F0"/>
      <name val="Arial CE"/>
      <charset val="238"/>
    </font>
    <font>
      <b/>
      <sz val="12"/>
      <color rgb="FF00B0F0"/>
      <name val="Arial CE"/>
      <charset val="238"/>
    </font>
    <font>
      <sz val="8"/>
      <name val="Arial CE"/>
      <charset val="238"/>
    </font>
    <font>
      <sz val="13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i/>
      <u/>
      <sz val="8"/>
      <color rgb="FF00B0F0"/>
      <name val="Arial CE"/>
      <family val="2"/>
      <charset val="238"/>
    </font>
    <font>
      <i/>
      <sz val="8"/>
      <color rgb="FF00B0F0"/>
      <name val="Arial CE"/>
      <family val="2"/>
      <charset val="238"/>
    </font>
    <font>
      <i/>
      <sz val="8"/>
      <name val="Arial"/>
      <family val="2"/>
      <charset val="238"/>
    </font>
    <font>
      <sz val="10"/>
      <color rgb="FF00B0F0"/>
      <name val="Arial"/>
      <family val="2"/>
      <charset val="238"/>
    </font>
    <font>
      <b/>
      <i/>
      <sz val="10"/>
      <color rgb="FF00B0F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u/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 CE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 CE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b/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b/>
      <u/>
      <sz val="12"/>
      <color rgb="FFFF0000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b/>
      <u/>
      <sz val="12"/>
      <color rgb="FF00B0F0"/>
      <name val="Arial CE"/>
      <family val="2"/>
      <charset val="238"/>
    </font>
    <font>
      <b/>
      <u/>
      <sz val="12"/>
      <color rgb="FF00B0F0"/>
      <name val="Arial CE"/>
      <charset val="238"/>
    </font>
    <font>
      <b/>
      <u/>
      <sz val="8"/>
      <name val="Arial CE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457">
    <xf numFmtId="0" fontId="0" fillId="0" borderId="0" xfId="0"/>
    <xf numFmtId="0" fontId="3" fillId="0" borderId="0" xfId="2" applyFont="1" applyFill="1" applyBorder="1" applyAlignment="1">
      <alignment vertical="center"/>
    </xf>
    <xf numFmtId="0" fontId="2" fillId="0" borderId="0" xfId="2" applyFill="1" applyBorder="1" applyAlignment="1">
      <alignment vertical="center"/>
    </xf>
    <xf numFmtId="164" fontId="2" fillId="0" borderId="0" xfId="2" applyNumberFormat="1" applyFill="1" applyBorder="1" applyAlignment="1">
      <alignment vertical="center"/>
    </xf>
    <xf numFmtId="0" fontId="1" fillId="0" borderId="0" xfId="2" applyFont="1" applyFill="1" applyBorder="1" applyAlignment="1">
      <alignment horizontal="center" vertical="center"/>
    </xf>
    <xf numFmtId="0" fontId="16" fillId="0" borderId="5" xfId="2" applyFont="1" applyFill="1" applyBorder="1" applyAlignment="1">
      <alignment horizontal="center" vertical="center"/>
    </xf>
    <xf numFmtId="164" fontId="17" fillId="0" borderId="6" xfId="2" applyNumberFormat="1" applyFont="1" applyFill="1" applyBorder="1" applyAlignment="1">
      <alignment horizontal="center" vertical="center"/>
    </xf>
    <xf numFmtId="164" fontId="1" fillId="0" borderId="5" xfId="2" applyNumberFormat="1" applyFont="1" applyFill="1" applyBorder="1" applyAlignment="1">
      <alignment horizontal="center" vertical="center"/>
    </xf>
    <xf numFmtId="1" fontId="11" fillId="0" borderId="5" xfId="2" applyNumberFormat="1" applyFont="1" applyFill="1" applyBorder="1" applyAlignment="1">
      <alignment horizontal="center" vertical="center"/>
    </xf>
    <xf numFmtId="0" fontId="12" fillId="0" borderId="7" xfId="2" applyFont="1" applyFill="1" applyBorder="1" applyAlignment="1">
      <alignment horizontal="left" vertical="center"/>
    </xf>
    <xf numFmtId="0" fontId="12" fillId="0" borderId="8" xfId="2" applyFont="1" applyFill="1" applyBorder="1" applyAlignment="1">
      <alignment horizontal="left" vertical="center"/>
    </xf>
    <xf numFmtId="0" fontId="18" fillId="0" borderId="6" xfId="2" applyFont="1" applyFill="1" applyBorder="1" applyAlignment="1">
      <alignment horizontal="center" vertical="center"/>
    </xf>
    <xf numFmtId="164" fontId="12" fillId="0" borderId="5" xfId="2" applyNumberFormat="1" applyFont="1" applyFill="1" applyBorder="1" applyAlignment="1">
      <alignment horizontal="right" vertical="center"/>
    </xf>
    <xf numFmtId="0" fontId="8" fillId="0" borderId="6" xfId="2" applyFont="1" applyFill="1" applyBorder="1" applyAlignment="1">
      <alignment horizontal="center" vertical="center"/>
    </xf>
    <xf numFmtId="164" fontId="8" fillId="0" borderId="5" xfId="2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/>
    </xf>
    <xf numFmtId="0" fontId="16" fillId="0" borderId="7" xfId="2" applyFont="1" applyFill="1" applyBorder="1" applyAlignment="1">
      <alignment horizontal="center" vertical="center" wrapText="1"/>
    </xf>
    <xf numFmtId="49" fontId="11" fillId="0" borderId="5" xfId="2" applyNumberFormat="1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9" xfId="0" applyFont="1" applyFill="1" applyBorder="1"/>
    <xf numFmtId="0" fontId="19" fillId="0" borderId="9" xfId="0" applyFont="1" applyFill="1" applyBorder="1" applyAlignment="1">
      <alignment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7" fillId="0" borderId="9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32" fillId="0" borderId="9" xfId="0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left" vertical="center"/>
    </xf>
    <xf numFmtId="164" fontId="1" fillId="0" borderId="3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4" fillId="0" borderId="9" xfId="0" applyFont="1" applyFill="1" applyBorder="1" applyAlignment="1">
      <alignment vertical="center"/>
    </xf>
    <xf numFmtId="0" fontId="34" fillId="3" borderId="9" xfId="0" applyFont="1" applyFill="1" applyBorder="1" applyAlignment="1">
      <alignment vertical="center"/>
    </xf>
    <xf numFmtId="0" fontId="27" fillId="0" borderId="9" xfId="0" applyFont="1" applyFill="1" applyBorder="1"/>
    <xf numFmtId="0" fontId="26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vertical="center"/>
    </xf>
    <xf numFmtId="164" fontId="1" fillId="0" borderId="2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0" fontId="28" fillId="0" borderId="9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0" xfId="0" applyFont="1" applyFill="1" applyBorder="1"/>
    <xf numFmtId="0" fontId="32" fillId="0" borderId="9" xfId="0" applyFont="1" applyFill="1" applyBorder="1" applyAlignment="1">
      <alignment vertical="center"/>
    </xf>
    <xf numFmtId="0" fontId="32" fillId="0" borderId="0" xfId="0" applyFont="1" applyFill="1" applyBorder="1"/>
    <xf numFmtId="164" fontId="32" fillId="0" borderId="0" xfId="0" applyNumberFormat="1" applyFont="1" applyFill="1" applyBorder="1"/>
    <xf numFmtId="164" fontId="32" fillId="0" borderId="2" xfId="0" applyNumberFormat="1" applyFont="1" applyFill="1" applyBorder="1"/>
    <xf numFmtId="0" fontId="0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/>
    </xf>
    <xf numFmtId="0" fontId="29" fillId="0" borderId="9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right"/>
    </xf>
    <xf numFmtId="164" fontId="31" fillId="0" borderId="0" xfId="0" applyNumberFormat="1" applyFont="1" applyFill="1" applyBorder="1"/>
    <xf numFmtId="164" fontId="29" fillId="0" borderId="0" xfId="0" applyNumberFormat="1" applyFont="1" applyFill="1" applyBorder="1"/>
    <xf numFmtId="164" fontId="37" fillId="0" borderId="2" xfId="0" applyNumberFormat="1" applyFont="1" applyFill="1" applyBorder="1"/>
    <xf numFmtId="0" fontId="32" fillId="0" borderId="0" xfId="0" applyFont="1" applyFill="1" applyBorder="1" applyAlignment="1">
      <alignment horizontal="right"/>
    </xf>
    <xf numFmtId="164" fontId="31" fillId="0" borderId="2" xfId="0" applyNumberFormat="1" applyFont="1" applyFill="1" applyBorder="1"/>
    <xf numFmtId="0" fontId="23" fillId="0" borderId="9" xfId="0" applyFont="1" applyFill="1" applyBorder="1" applyAlignment="1">
      <alignment vertical="center"/>
    </xf>
    <xf numFmtId="0" fontId="23" fillId="0" borderId="0" xfId="0" applyFont="1" applyFill="1" applyBorder="1"/>
    <xf numFmtId="0" fontId="31" fillId="0" borderId="0" xfId="0" applyFont="1" applyFill="1" applyBorder="1"/>
    <xf numFmtId="0" fontId="30" fillId="0" borderId="9" xfId="0" applyFont="1" applyFill="1" applyBorder="1"/>
    <xf numFmtId="0" fontId="29" fillId="0" borderId="0" xfId="0" applyFont="1" applyFill="1" applyBorder="1"/>
    <xf numFmtId="0" fontId="3" fillId="0" borderId="0" xfId="0" applyFont="1" applyFill="1" applyBorder="1"/>
    <xf numFmtId="0" fontId="38" fillId="0" borderId="9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right"/>
    </xf>
    <xf numFmtId="0" fontId="31" fillId="0" borderId="9" xfId="0" applyFont="1" applyFill="1" applyBorder="1" applyAlignment="1">
      <alignment vertical="center"/>
    </xf>
    <xf numFmtId="164" fontId="29" fillId="0" borderId="2" xfId="0" applyNumberFormat="1" applyFont="1" applyFill="1" applyBorder="1"/>
    <xf numFmtId="0" fontId="3" fillId="0" borderId="9" xfId="0" applyFont="1" applyFill="1" applyBorder="1" applyAlignment="1">
      <alignment vertical="center"/>
    </xf>
    <xf numFmtId="0" fontId="36" fillId="0" borderId="9" xfId="0" applyFont="1" applyFill="1" applyBorder="1"/>
    <xf numFmtId="0" fontId="29" fillId="0" borderId="0" xfId="0" applyFont="1" applyFill="1" applyBorder="1" applyAlignment="1">
      <alignment vertical="center"/>
    </xf>
    <xf numFmtId="164" fontId="36" fillId="0" borderId="0" xfId="0" applyNumberFormat="1" applyFont="1" applyFill="1" applyBorder="1"/>
    <xf numFmtId="0" fontId="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 wrapText="1"/>
    </xf>
    <xf numFmtId="0" fontId="35" fillId="0" borderId="9" xfId="0" applyFont="1" applyFill="1" applyBorder="1"/>
    <xf numFmtId="0" fontId="29" fillId="0" borderId="0" xfId="0" applyFont="1" applyFill="1" applyBorder="1" applyAlignment="1">
      <alignment vertical="center" wrapText="1"/>
    </xf>
    <xf numFmtId="0" fontId="39" fillId="0" borderId="0" xfId="0" applyFont="1" applyFill="1" applyBorder="1"/>
    <xf numFmtId="164" fontId="31" fillId="0" borderId="2" xfId="0" applyNumberFormat="1" applyFont="1" applyFill="1" applyBorder="1" applyAlignment="1">
      <alignment horizontal="center"/>
    </xf>
    <xf numFmtId="0" fontId="40" fillId="0" borderId="9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"/>
    </xf>
    <xf numFmtId="164" fontId="41" fillId="0" borderId="2" xfId="0" applyNumberFormat="1" applyFont="1" applyFill="1" applyBorder="1"/>
    <xf numFmtId="164" fontId="36" fillId="0" borderId="0" xfId="0" applyNumberFormat="1" applyFont="1" applyFill="1" applyBorder="1" applyAlignment="1">
      <alignment vertical="center"/>
    </xf>
    <xf numFmtId="164" fontId="42" fillId="0" borderId="2" xfId="0" applyNumberFormat="1" applyFont="1" applyFill="1" applyBorder="1" applyAlignment="1">
      <alignment vertical="center"/>
    </xf>
    <xf numFmtId="164" fontId="30" fillId="0" borderId="2" xfId="0" applyNumberFormat="1" applyFont="1" applyFill="1" applyBorder="1" applyAlignment="1">
      <alignment vertical="center"/>
    </xf>
    <xf numFmtId="0" fontId="43" fillId="0" borderId="9" xfId="0" applyFont="1" applyFill="1" applyBorder="1" applyAlignment="1">
      <alignment vertical="center"/>
    </xf>
    <xf numFmtId="164" fontId="44" fillId="0" borderId="2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vertical="center"/>
    </xf>
    <xf numFmtId="0" fontId="45" fillId="0" borderId="9" xfId="0" applyFont="1" applyFill="1" applyBorder="1"/>
    <xf numFmtId="0" fontId="0" fillId="0" borderId="9" xfId="0" applyFont="1" applyFill="1" applyBorder="1" applyAlignment="1">
      <alignment vertical="top"/>
    </xf>
    <xf numFmtId="0" fontId="0" fillId="0" borderId="0" xfId="0" applyFont="1" applyFill="1" applyBorder="1" applyAlignment="1">
      <alignment wrapText="1"/>
    </xf>
    <xf numFmtId="0" fontId="7" fillId="0" borderId="9" xfId="0" applyFont="1" applyFill="1" applyBorder="1" applyAlignment="1">
      <alignment horizontal="right" vertical="center"/>
    </xf>
    <xf numFmtId="0" fontId="0" fillId="0" borderId="0" xfId="0" applyFont="1" applyFill="1" applyBorder="1"/>
    <xf numFmtId="0" fontId="23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/>
    </xf>
    <xf numFmtId="0" fontId="6" fillId="0" borderId="9" xfId="0" applyFont="1" applyFill="1" applyBorder="1"/>
    <xf numFmtId="0" fontId="46" fillId="0" borderId="9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right" vertical="center"/>
    </xf>
    <xf numFmtId="164" fontId="33" fillId="0" borderId="0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horizontal="right" vertical="center"/>
    </xf>
    <xf numFmtId="0" fontId="25" fillId="0" borderId="0" xfId="0" applyFont="1" applyFill="1" applyBorder="1" applyAlignment="1">
      <alignment horizontal="right" vertical="center"/>
    </xf>
    <xf numFmtId="164" fontId="30" fillId="0" borderId="0" xfId="0" applyNumberFormat="1" applyFont="1" applyFill="1" applyBorder="1"/>
    <xf numFmtId="0" fontId="31" fillId="0" borderId="9" xfId="0" applyFont="1" applyFill="1" applyBorder="1"/>
    <xf numFmtId="0" fontId="1" fillId="0" borderId="0" xfId="0" applyFont="1" applyFill="1" applyBorder="1"/>
    <xf numFmtId="164" fontId="13" fillId="0" borderId="22" xfId="0" applyNumberFormat="1" applyFont="1" applyFill="1" applyBorder="1"/>
    <xf numFmtId="164" fontId="13" fillId="0" borderId="23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32" fillId="0" borderId="3" xfId="0" applyNumberFormat="1" applyFont="1" applyFill="1" applyBorder="1"/>
    <xf numFmtId="164" fontId="37" fillId="0" borderId="3" xfId="0" applyNumberFormat="1" applyFont="1" applyFill="1" applyBorder="1"/>
    <xf numFmtId="164" fontId="31" fillId="0" borderId="3" xfId="0" applyNumberFormat="1" applyFont="1" applyFill="1" applyBorder="1"/>
    <xf numFmtId="164" fontId="29" fillId="0" borderId="3" xfId="0" applyNumberFormat="1" applyFont="1" applyFill="1" applyBorder="1"/>
    <xf numFmtId="164" fontId="31" fillId="0" borderId="3" xfId="0" applyNumberFormat="1" applyFont="1" applyFill="1" applyBorder="1" applyAlignment="1">
      <alignment horizontal="center"/>
    </xf>
    <xf numFmtId="164" fontId="41" fillId="0" borderId="3" xfId="0" applyNumberFormat="1" applyFont="1" applyFill="1" applyBorder="1"/>
    <xf numFmtId="164" fontId="1" fillId="0" borderId="13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164" fontId="47" fillId="0" borderId="0" xfId="0" applyNumberFormat="1" applyFont="1" applyFill="1" applyBorder="1" applyAlignment="1">
      <alignment vertical="center"/>
    </xf>
    <xf numFmtId="164" fontId="44" fillId="0" borderId="2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vertical="center"/>
    </xf>
    <xf numFmtId="0" fontId="48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 wrapText="1"/>
    </xf>
    <xf numFmtId="0" fontId="13" fillId="0" borderId="14" xfId="0" applyFont="1" applyFill="1" applyBorder="1" applyAlignment="1">
      <alignment vertical="center"/>
    </xf>
    <xf numFmtId="0" fontId="49" fillId="0" borderId="15" xfId="0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wrapText="1"/>
    </xf>
    <xf numFmtId="164" fontId="30" fillId="0" borderId="3" xfId="0" applyNumberFormat="1" applyFont="1" applyFill="1" applyBorder="1" applyAlignment="1">
      <alignment vertical="center"/>
    </xf>
    <xf numFmtId="0" fontId="50" fillId="0" borderId="0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vertical="center"/>
    </xf>
    <xf numFmtId="0" fontId="7" fillId="0" borderId="0" xfId="0" applyFont="1" applyFill="1" applyBorder="1"/>
    <xf numFmtId="0" fontId="2" fillId="0" borderId="9" xfId="0" applyFont="1" applyFill="1" applyBorder="1" applyAlignment="1">
      <alignment vertical="center"/>
    </xf>
    <xf numFmtId="0" fontId="51" fillId="0" borderId="0" xfId="0" applyFont="1"/>
    <xf numFmtId="164" fontId="1" fillId="0" borderId="21" xfId="0" applyNumberFormat="1" applyFont="1" applyFill="1" applyBorder="1" applyAlignment="1">
      <alignment horizontal="center" vertical="center"/>
    </xf>
    <xf numFmtId="164" fontId="0" fillId="0" borderId="21" xfId="0" applyNumberFormat="1" applyFill="1" applyBorder="1" applyAlignment="1">
      <alignment vertical="center"/>
    </xf>
    <xf numFmtId="164" fontId="5" fillId="0" borderId="21" xfId="0" applyNumberFormat="1" applyFont="1" applyFill="1" applyBorder="1" applyAlignment="1">
      <alignment vertical="center"/>
    </xf>
    <xf numFmtId="164" fontId="32" fillId="0" borderId="13" xfId="0" applyNumberFormat="1" applyFont="1" applyFill="1" applyBorder="1"/>
    <xf numFmtId="164" fontId="37" fillId="0" borderId="13" xfId="0" applyNumberFormat="1" applyFont="1" applyFill="1" applyBorder="1"/>
    <xf numFmtId="164" fontId="31" fillId="0" borderId="13" xfId="0" applyNumberFormat="1" applyFont="1" applyFill="1" applyBorder="1"/>
    <xf numFmtId="164" fontId="29" fillId="0" borderId="13" xfId="0" applyNumberFormat="1" applyFont="1" applyFill="1" applyBorder="1"/>
    <xf numFmtId="164" fontId="31" fillId="0" borderId="13" xfId="0" applyNumberFormat="1" applyFont="1" applyFill="1" applyBorder="1" applyAlignment="1">
      <alignment horizontal="center"/>
    </xf>
    <xf numFmtId="164" fontId="30" fillId="0" borderId="21" xfId="0" applyNumberFormat="1" applyFont="1" applyFill="1" applyBorder="1" applyAlignment="1">
      <alignment vertical="center"/>
    </xf>
    <xf numFmtId="164" fontId="37" fillId="0" borderId="13" xfId="0" applyNumberFormat="1" applyFont="1" applyFill="1" applyBorder="1" applyAlignment="1">
      <alignment vertical="center"/>
    </xf>
    <xf numFmtId="164" fontId="42" fillId="0" borderId="13" xfId="0" applyNumberFormat="1" applyFont="1" applyFill="1" applyBorder="1" applyAlignment="1">
      <alignment vertical="center"/>
    </xf>
    <xf numFmtId="164" fontId="44" fillId="0" borderId="13" xfId="0" applyNumberFormat="1" applyFont="1" applyFill="1" applyBorder="1" applyAlignment="1">
      <alignment vertical="center"/>
    </xf>
    <xf numFmtId="3" fontId="52" fillId="0" borderId="0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horizontal="left" wrapText="1"/>
    </xf>
    <xf numFmtId="0" fontId="53" fillId="3" borderId="9" xfId="0" applyFont="1" applyFill="1" applyBorder="1" applyAlignment="1">
      <alignment vertical="center"/>
    </xf>
    <xf numFmtId="164" fontId="54" fillId="0" borderId="2" xfId="0" applyNumberFormat="1" applyFont="1" applyFill="1" applyBorder="1"/>
    <xf numFmtId="164" fontId="54" fillId="0" borderId="3" xfId="0" applyNumberFormat="1" applyFont="1" applyFill="1" applyBorder="1"/>
    <xf numFmtId="0" fontId="55" fillId="0" borderId="0" xfId="0" applyFont="1"/>
    <xf numFmtId="164" fontId="30" fillId="0" borderId="2" xfId="0" applyNumberFormat="1" applyFont="1" applyFill="1" applyBorder="1"/>
    <xf numFmtId="164" fontId="30" fillId="0" borderId="3" xfId="0" applyNumberFormat="1" applyFont="1" applyFill="1" applyBorder="1"/>
    <xf numFmtId="0" fontId="51" fillId="0" borderId="0" xfId="0" applyFont="1" applyFill="1" applyBorder="1" applyAlignment="1">
      <alignment horizontal="left" vertical="center" wrapText="1"/>
    </xf>
    <xf numFmtId="164" fontId="33" fillId="0" borderId="3" xfId="0" applyNumberFormat="1" applyFont="1" applyFill="1" applyBorder="1"/>
    <xf numFmtId="164" fontId="56" fillId="0" borderId="0" xfId="0" applyNumberFormat="1" applyFont="1" applyFill="1" applyBorder="1" applyAlignment="1">
      <alignment vertical="center"/>
    </xf>
    <xf numFmtId="164" fontId="31" fillId="0" borderId="2" xfId="0" applyNumberFormat="1" applyFont="1" applyFill="1" applyBorder="1" applyAlignment="1">
      <alignment vertical="center"/>
    </xf>
    <xf numFmtId="0" fontId="45" fillId="0" borderId="0" xfId="0" applyFont="1" applyFill="1" applyBorder="1" applyAlignment="1">
      <alignment vertical="center"/>
    </xf>
    <xf numFmtId="164" fontId="56" fillId="0" borderId="0" xfId="0" applyNumberFormat="1" applyFont="1" applyFill="1" applyBorder="1"/>
    <xf numFmtId="164" fontId="56" fillId="0" borderId="2" xfId="0" applyNumberFormat="1" applyFont="1" applyFill="1" applyBorder="1"/>
    <xf numFmtId="164" fontId="56" fillId="0" borderId="13" xfId="0" applyNumberFormat="1" applyFont="1" applyFill="1" applyBorder="1"/>
    <xf numFmtId="164" fontId="33" fillId="0" borderId="2" xfId="0" applyNumberFormat="1" applyFont="1" applyFill="1" applyBorder="1"/>
    <xf numFmtId="164" fontId="33" fillId="0" borderId="13" xfId="0" applyNumberFormat="1" applyFont="1" applyFill="1" applyBorder="1"/>
    <xf numFmtId="164" fontId="57" fillId="0" borderId="13" xfId="0" applyNumberFormat="1" applyFont="1" applyFill="1" applyBorder="1"/>
    <xf numFmtId="164" fontId="56" fillId="0" borderId="3" xfId="0" applyNumberFormat="1" applyFont="1" applyFill="1" applyBorder="1"/>
    <xf numFmtId="164" fontId="2" fillId="0" borderId="0" xfId="0" applyNumberFormat="1" applyFont="1" applyFill="1" applyBorder="1"/>
    <xf numFmtId="164" fontId="3" fillId="0" borderId="0" xfId="0" applyNumberFormat="1" applyFont="1" applyFill="1" applyBorder="1"/>
    <xf numFmtId="164" fontId="58" fillId="0" borderId="18" xfId="0" applyNumberFormat="1" applyFont="1" applyFill="1" applyBorder="1"/>
    <xf numFmtId="164" fontId="6" fillId="0" borderId="2" xfId="0" applyNumberFormat="1" applyFont="1" applyFill="1" applyBorder="1" applyAlignment="1">
      <alignment vertical="center"/>
    </xf>
    <xf numFmtId="164" fontId="6" fillId="0" borderId="21" xfId="0" applyNumberFormat="1" applyFont="1" applyFill="1" applyBorder="1" applyAlignment="1">
      <alignment vertical="center"/>
    </xf>
    <xf numFmtId="164" fontId="6" fillId="0" borderId="2" xfId="0" applyNumberFormat="1" applyFont="1" applyFill="1" applyBorder="1"/>
    <xf numFmtId="164" fontId="6" fillId="0" borderId="21" xfId="0" applyNumberFormat="1" applyFont="1" applyFill="1" applyBorder="1"/>
    <xf numFmtId="164" fontId="51" fillId="0" borderId="2" xfId="0" applyNumberFormat="1" applyFont="1" applyFill="1" applyBorder="1"/>
    <xf numFmtId="164" fontId="51" fillId="0" borderId="13" xfId="0" applyNumberFormat="1" applyFont="1" applyFill="1" applyBorder="1"/>
    <xf numFmtId="164" fontId="23" fillId="0" borderId="0" xfId="0" applyNumberFormat="1" applyFont="1" applyFill="1" applyBorder="1"/>
    <xf numFmtId="164" fontId="1" fillId="0" borderId="0" xfId="0" applyNumberFormat="1" applyFont="1" applyFill="1" applyBorder="1"/>
    <xf numFmtId="164" fontId="1" fillId="0" borderId="2" xfId="0" applyNumberFormat="1" applyFont="1" applyFill="1" applyBorder="1"/>
    <xf numFmtId="164" fontId="25" fillId="0" borderId="0" xfId="0" applyNumberFormat="1" applyFont="1" applyFill="1" applyBorder="1"/>
    <xf numFmtId="164" fontId="25" fillId="0" borderId="2" xfId="0" applyNumberFormat="1" applyFont="1" applyFill="1" applyBorder="1"/>
    <xf numFmtId="164" fontId="1" fillId="0" borderId="13" xfId="0" applyNumberFormat="1" applyFont="1" applyFill="1" applyBorder="1"/>
    <xf numFmtId="164" fontId="3" fillId="0" borderId="2" xfId="0" applyNumberFormat="1" applyFont="1" applyFill="1" applyBorder="1"/>
    <xf numFmtId="164" fontId="3" fillId="0" borderId="13" xfId="0" applyNumberFormat="1" applyFont="1" applyFill="1" applyBorder="1"/>
    <xf numFmtId="164" fontId="51" fillId="0" borderId="4" xfId="0" applyNumberFormat="1" applyFont="1" applyFill="1" applyBorder="1"/>
    <xf numFmtId="164" fontId="2" fillId="0" borderId="2" xfId="0" applyNumberFormat="1" applyFont="1" applyFill="1" applyBorder="1"/>
    <xf numFmtId="164" fontId="2" fillId="0" borderId="13" xfId="0" applyNumberFormat="1" applyFont="1" applyFill="1" applyBorder="1"/>
    <xf numFmtId="164" fontId="24" fillId="2" borderId="0" xfId="0" applyNumberFormat="1" applyFont="1" applyFill="1" applyBorder="1" applyAlignment="1">
      <alignment vertical="center"/>
    </xf>
    <xf numFmtId="164" fontId="24" fillId="2" borderId="21" xfId="0" applyNumberFormat="1" applyFont="1" applyFill="1" applyBorder="1" applyAlignment="1">
      <alignment vertical="center"/>
    </xf>
    <xf numFmtId="164" fontId="24" fillId="0" borderId="0" xfId="0" applyNumberFormat="1" applyFont="1" applyFill="1" applyBorder="1" applyAlignment="1">
      <alignment vertical="center"/>
    </xf>
    <xf numFmtId="164" fontId="26" fillId="0" borderId="2" xfId="0" applyNumberFormat="1" applyFont="1" applyFill="1" applyBorder="1" applyAlignment="1">
      <alignment vertical="center"/>
    </xf>
    <xf numFmtId="164" fontId="6" fillId="0" borderId="0" xfId="0" applyNumberFormat="1" applyFont="1" applyFill="1" applyBorder="1"/>
    <xf numFmtId="164" fontId="6" fillId="0" borderId="13" xfId="0" applyNumberFormat="1" applyFont="1" applyFill="1" applyBorder="1"/>
    <xf numFmtId="164" fontId="59" fillId="0" borderId="0" xfId="0" applyNumberFormat="1" applyFont="1" applyFill="1" applyBorder="1"/>
    <xf numFmtId="164" fontId="59" fillId="0" borderId="2" xfId="0" applyNumberFormat="1" applyFont="1" applyFill="1" applyBorder="1"/>
    <xf numFmtId="164" fontId="59" fillId="0" borderId="13" xfId="0" applyNumberFormat="1" applyFont="1" applyFill="1" applyBorder="1"/>
    <xf numFmtId="164" fontId="24" fillId="0" borderId="0" xfId="0" applyNumberFormat="1" applyFont="1" applyFill="1" applyBorder="1"/>
    <xf numFmtId="164" fontId="26" fillId="0" borderId="21" xfId="0" applyNumberFormat="1" applyFont="1" applyFill="1" applyBorder="1" applyAlignment="1">
      <alignment vertical="center"/>
    </xf>
    <xf numFmtId="164" fontId="23" fillId="0" borderId="0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1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25" fillId="0" borderId="0" xfId="0" applyNumberFormat="1" applyFont="1" applyFill="1" applyBorder="1" applyAlignment="1">
      <alignment vertical="center"/>
    </xf>
    <xf numFmtId="0" fontId="60" fillId="0" borderId="0" xfId="0" applyFont="1"/>
    <xf numFmtId="164" fontId="58" fillId="0" borderId="2" xfId="0" applyNumberFormat="1" applyFont="1" applyFill="1" applyBorder="1"/>
    <xf numFmtId="164" fontId="58" fillId="0" borderId="13" xfId="0" applyNumberFormat="1" applyFont="1" applyFill="1" applyBorder="1"/>
    <xf numFmtId="164" fontId="1" fillId="0" borderId="13" xfId="0" applyNumberFormat="1" applyFont="1" applyFill="1" applyBorder="1" applyAlignment="1">
      <alignment vertical="center"/>
    </xf>
    <xf numFmtId="164" fontId="51" fillId="0" borderId="0" xfId="0" applyNumberFormat="1" applyFont="1" applyFill="1" applyBorder="1" applyAlignment="1">
      <alignment vertical="center"/>
    </xf>
    <xf numFmtId="164" fontId="50" fillId="0" borderId="2" xfId="0" applyNumberFormat="1" applyFont="1" applyFill="1" applyBorder="1" applyAlignment="1">
      <alignment vertical="center"/>
    </xf>
    <xf numFmtId="164" fontId="3" fillId="0" borderId="21" xfId="0" applyNumberFormat="1" applyFont="1" applyFill="1" applyBorder="1" applyAlignment="1">
      <alignment vertical="center"/>
    </xf>
    <xf numFmtId="164" fontId="3" fillId="0" borderId="21" xfId="0" applyNumberFormat="1" applyFont="1" applyFill="1" applyBorder="1"/>
    <xf numFmtId="164" fontId="26" fillId="4" borderId="2" xfId="0" applyNumberFormat="1" applyFont="1" applyFill="1" applyBorder="1" applyAlignment="1">
      <alignment vertical="center"/>
    </xf>
    <xf numFmtId="164" fontId="6" fillId="0" borderId="13" xfId="0" applyNumberFormat="1" applyFont="1" applyFill="1" applyBorder="1" applyAlignment="1">
      <alignment vertical="center"/>
    </xf>
    <xf numFmtId="164" fontId="51" fillId="0" borderId="0" xfId="0" applyNumberFormat="1" applyFont="1" applyFill="1" applyBorder="1"/>
    <xf numFmtId="164" fontId="13" fillId="0" borderId="24" xfId="0" applyNumberFormat="1" applyFont="1" applyFill="1" applyBorder="1"/>
    <xf numFmtId="164" fontId="1" fillId="0" borderId="3" xfId="0" applyNumberFormat="1" applyFont="1" applyFill="1" applyBorder="1"/>
    <xf numFmtId="164" fontId="25" fillId="0" borderId="3" xfId="0" applyNumberFormat="1" applyFont="1" applyFill="1" applyBorder="1"/>
    <xf numFmtId="164" fontId="51" fillId="0" borderId="3" xfId="0" applyNumberFormat="1" applyFont="1" applyFill="1" applyBorder="1"/>
    <xf numFmtId="164" fontId="2" fillId="0" borderId="3" xfId="0" applyNumberFormat="1" applyFont="1" applyFill="1" applyBorder="1"/>
    <xf numFmtId="164" fontId="3" fillId="0" borderId="3" xfId="0" applyNumberFormat="1" applyFont="1" applyFill="1" applyBorder="1"/>
    <xf numFmtId="164" fontId="3" fillId="0" borderId="0" xfId="0" applyNumberFormat="1" applyFont="1" applyFill="1" applyBorder="1" applyAlignment="1">
      <alignment vertical="center"/>
    </xf>
    <xf numFmtId="164" fontId="24" fillId="2" borderId="2" xfId="0" applyNumberFormat="1" applyFont="1" applyFill="1" applyBorder="1" applyAlignment="1">
      <alignment vertical="center"/>
    </xf>
    <xf numFmtId="164" fontId="26" fillId="0" borderId="3" xfId="0" applyNumberFormat="1" applyFont="1" applyFill="1" applyBorder="1" applyAlignment="1">
      <alignment vertical="center"/>
    </xf>
    <xf numFmtId="164" fontId="9" fillId="0" borderId="3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6" fillId="0" borderId="3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64" fontId="24" fillId="2" borderId="3" xfId="0" applyNumberFormat="1" applyFont="1" applyFill="1" applyBorder="1" applyAlignment="1">
      <alignment vertical="center"/>
    </xf>
    <xf numFmtId="164" fontId="13" fillId="0" borderId="16" xfId="0" applyNumberFormat="1" applyFont="1" applyFill="1" applyBorder="1"/>
    <xf numFmtId="164" fontId="24" fillId="2" borderId="1" xfId="0" applyNumberFormat="1" applyFont="1" applyFill="1" applyBorder="1" applyAlignment="1">
      <alignment vertical="center"/>
    </xf>
    <xf numFmtId="164" fontId="51" fillId="0" borderId="2" xfId="0" applyNumberFormat="1" applyFont="1" applyFill="1" applyBorder="1" applyAlignment="1">
      <alignment vertical="center"/>
    </xf>
    <xf numFmtId="164" fontId="51" fillId="0" borderId="13" xfId="0" applyNumberFormat="1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13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61" fillId="0" borderId="0" xfId="0" applyFont="1"/>
    <xf numFmtId="164" fontId="62" fillId="0" borderId="0" xfId="0" applyNumberFormat="1" applyFont="1" applyFill="1" applyBorder="1"/>
    <xf numFmtId="49" fontId="51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63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wrapText="1"/>
    </xf>
    <xf numFmtId="0" fontId="66" fillId="0" borderId="0" xfId="0" applyFont="1"/>
    <xf numFmtId="0" fontId="66" fillId="0" borderId="0" xfId="0" applyFont="1" applyFill="1" applyBorder="1" applyAlignment="1">
      <alignment horizontal="left" wrapText="1"/>
    </xf>
    <xf numFmtId="0" fontId="67" fillId="0" borderId="0" xfId="0" applyFont="1" applyFill="1" applyBorder="1" applyAlignment="1">
      <alignment horizontal="right" vertical="center"/>
    </xf>
    <xf numFmtId="0" fontId="64" fillId="0" borderId="5" xfId="0" applyFont="1" applyBorder="1"/>
    <xf numFmtId="3" fontId="64" fillId="0" borderId="5" xfId="0" applyNumberFormat="1" applyFont="1" applyBorder="1" applyAlignment="1">
      <alignment horizontal="center" vertical="center"/>
    </xf>
    <xf numFmtId="0" fontId="0" fillId="3" borderId="5" xfId="0" applyFill="1" applyBorder="1"/>
    <xf numFmtId="3" fontId="0" fillId="3" borderId="5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vertical="center" wrapText="1"/>
    </xf>
    <xf numFmtId="0" fontId="68" fillId="3" borderId="5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69" fillId="0" borderId="5" xfId="0" applyNumberFormat="1" applyFont="1" applyFill="1" applyBorder="1" applyAlignment="1">
      <alignment horizontal="left" vertical="center" wrapText="1" shrinkToFit="1"/>
    </xf>
    <xf numFmtId="0" fontId="68" fillId="0" borderId="5" xfId="0" applyFont="1" applyBorder="1" applyAlignment="1">
      <alignment vertical="center"/>
    </xf>
    <xf numFmtId="0" fontId="0" fillId="0" borderId="5" xfId="0" applyFill="1" applyBorder="1" applyAlignment="1">
      <alignment vertical="center" wrapText="1"/>
    </xf>
    <xf numFmtId="3" fontId="0" fillId="0" borderId="5" xfId="0" applyNumberFormat="1" applyFill="1" applyBorder="1" applyAlignment="1">
      <alignment horizontal="center"/>
    </xf>
    <xf numFmtId="3" fontId="0" fillId="3" borderId="25" xfId="0" applyNumberFormat="1" applyFill="1" applyBorder="1" applyAlignment="1">
      <alignment horizontal="center" vertical="center"/>
    </xf>
    <xf numFmtId="165" fontId="68" fillId="0" borderId="5" xfId="0" applyNumberFormat="1" applyFont="1" applyBorder="1" applyAlignment="1">
      <alignment horizontal="center" vertical="center" wrapText="1"/>
    </xf>
    <xf numFmtId="165" fontId="68" fillId="0" borderId="5" xfId="0" applyNumberFormat="1" applyFont="1" applyBorder="1" applyAlignment="1">
      <alignment horizontal="left" vertical="center" wrapText="1"/>
    </xf>
    <xf numFmtId="0" fontId="70" fillId="3" borderId="5" xfId="0" applyFont="1" applyFill="1" applyBorder="1" applyAlignment="1">
      <alignment horizontal="left" vertical="center"/>
    </xf>
    <xf numFmtId="3" fontId="68" fillId="3" borderId="5" xfId="0" applyNumberFormat="1" applyFont="1" applyFill="1" applyBorder="1" applyAlignment="1">
      <alignment horizontal="center" vertical="center"/>
    </xf>
    <xf numFmtId="165" fontId="68" fillId="3" borderId="5" xfId="0" applyNumberFormat="1" applyFont="1" applyFill="1" applyBorder="1" applyAlignment="1">
      <alignment horizontal="center"/>
    </xf>
    <xf numFmtId="165" fontId="68" fillId="3" borderId="5" xfId="0" applyNumberFormat="1" applyFont="1" applyFill="1" applyBorder="1" applyAlignment="1">
      <alignment horizontal="left" vertical="center"/>
    </xf>
    <xf numFmtId="0" fontId="70" fillId="0" borderId="5" xfId="0" applyFont="1" applyBorder="1" applyAlignment="1">
      <alignment vertical="center"/>
    </xf>
    <xf numFmtId="165" fontId="68" fillId="0" borderId="5" xfId="0" applyNumberFormat="1" applyFont="1" applyBorder="1" applyAlignment="1">
      <alignment horizontal="center"/>
    </xf>
    <xf numFmtId="165" fontId="68" fillId="0" borderId="5" xfId="0" applyNumberFormat="1" applyFont="1" applyBorder="1" applyAlignment="1">
      <alignment horizontal="left" vertical="center"/>
    </xf>
    <xf numFmtId="3" fontId="68" fillId="0" borderId="5" xfId="0" applyNumberFormat="1" applyFont="1" applyBorder="1" applyAlignment="1">
      <alignment horizontal="center" vertical="center"/>
    </xf>
    <xf numFmtId="165" fontId="68" fillId="0" borderId="5" xfId="0" applyNumberFormat="1" applyFont="1" applyBorder="1" applyAlignment="1">
      <alignment horizontal="center" vertical="center"/>
    </xf>
    <xf numFmtId="0" fontId="0" fillId="0" borderId="5" xfId="0" applyBorder="1"/>
    <xf numFmtId="3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left" vertical="center"/>
    </xf>
    <xf numFmtId="165" fontId="71" fillId="0" borderId="5" xfId="0" applyNumberFormat="1" applyFont="1" applyBorder="1" applyAlignment="1">
      <alignment horizontal="center" vertical="center"/>
    </xf>
    <xf numFmtId="165" fontId="72" fillId="5" borderId="5" xfId="0" applyNumberFormat="1" applyFont="1" applyFill="1" applyBorder="1" applyAlignment="1">
      <alignment horizontal="left"/>
    </xf>
    <xf numFmtId="0" fontId="0" fillId="5" borderId="5" xfId="0" applyFill="1" applyBorder="1"/>
    <xf numFmtId="3" fontId="73" fillId="5" borderId="5" xfId="0" applyNumberFormat="1" applyFont="1" applyFill="1" applyBorder="1" applyAlignment="1">
      <alignment horizontal="center" vertical="center"/>
    </xf>
    <xf numFmtId="16" fontId="0" fillId="0" borderId="5" xfId="0" applyNumberFormat="1" applyBorder="1"/>
    <xf numFmtId="165" fontId="64" fillId="0" borderId="5" xfId="0" applyNumberFormat="1" applyFont="1" applyBorder="1" applyAlignment="1">
      <alignment horizontal="left" vertical="center"/>
    </xf>
    <xf numFmtId="165" fontId="0" fillId="3" borderId="5" xfId="0" applyNumberFormat="1" applyFill="1" applyBorder="1" applyAlignment="1">
      <alignment horizontal="left" vertical="center"/>
    </xf>
    <xf numFmtId="165" fontId="0" fillId="0" borderId="5" xfId="0" applyNumberFormat="1" applyFont="1" applyFill="1" applyBorder="1" applyAlignment="1">
      <alignment horizontal="left" vertical="center"/>
    </xf>
    <xf numFmtId="165" fontId="0" fillId="0" borderId="5" xfId="0" applyNumberFormat="1" applyFill="1" applyBorder="1" applyAlignment="1">
      <alignment horizontal="left" vertical="center"/>
    </xf>
    <xf numFmtId="164" fontId="68" fillId="0" borderId="0" xfId="0" applyNumberFormat="1" applyFont="1" applyAlignment="1">
      <alignment horizontal="center"/>
    </xf>
    <xf numFmtId="0" fontId="64" fillId="0" borderId="0" xfId="0" applyFont="1"/>
    <xf numFmtId="164" fontId="68" fillId="0" borderId="0" xfId="0" applyNumberFormat="1" applyFont="1" applyFill="1" applyAlignment="1">
      <alignment horizontal="center"/>
    </xf>
    <xf numFmtId="164" fontId="72" fillId="0" borderId="0" xfId="0" applyNumberFormat="1" applyFont="1" applyAlignment="1">
      <alignment horizontal="center"/>
    </xf>
    <xf numFmtId="164" fontId="6" fillId="0" borderId="27" xfId="0" applyNumberFormat="1" applyFont="1" applyFill="1" applyBorder="1" applyAlignment="1">
      <alignment vertical="center"/>
    </xf>
    <xf numFmtId="0" fontId="66" fillId="0" borderId="0" xfId="0" applyFont="1" applyAlignment="1">
      <alignment horizontal="left" vertical="center" wrapText="1"/>
    </xf>
    <xf numFmtId="0" fontId="75" fillId="0" borderId="0" xfId="0" applyFont="1" applyFill="1" applyBorder="1"/>
    <xf numFmtId="164" fontId="60" fillId="0" borderId="0" xfId="0" applyNumberFormat="1" applyFont="1" applyFill="1" applyBorder="1"/>
    <xf numFmtId="164" fontId="65" fillId="0" borderId="0" xfId="0" applyNumberFormat="1" applyFont="1" applyFill="1" applyBorder="1"/>
    <xf numFmtId="0" fontId="51" fillId="3" borderId="5" xfId="0" applyFont="1" applyFill="1" applyBorder="1" applyAlignment="1">
      <alignment vertical="center" wrapText="1"/>
    </xf>
    <xf numFmtId="0" fontId="51" fillId="3" borderId="5" xfId="0" applyFont="1" applyFill="1" applyBorder="1" applyAlignment="1">
      <alignment vertical="center"/>
    </xf>
    <xf numFmtId="0" fontId="76" fillId="0" borderId="0" xfId="0" applyFont="1" applyFill="1" applyBorder="1" applyAlignment="1">
      <alignment wrapText="1"/>
    </xf>
    <xf numFmtId="0" fontId="62" fillId="0" borderId="0" xfId="0" applyFont="1" applyFill="1" applyBorder="1"/>
    <xf numFmtId="0" fontId="5" fillId="0" borderId="0" xfId="0" applyFont="1" applyFill="1" applyBorder="1" applyAlignment="1">
      <alignment wrapText="1"/>
    </xf>
    <xf numFmtId="164" fontId="5" fillId="0" borderId="0" xfId="0" applyNumberFormat="1" applyFont="1" applyFill="1" applyBorder="1"/>
    <xf numFmtId="0" fontId="7" fillId="0" borderId="0" xfId="0" applyFont="1" applyFill="1" applyBorder="1" applyAlignment="1">
      <alignment wrapText="1"/>
    </xf>
    <xf numFmtId="164" fontId="7" fillId="0" borderId="0" xfId="0" applyNumberFormat="1" applyFont="1" applyFill="1" applyBorder="1"/>
    <xf numFmtId="164" fontId="56" fillId="0" borderId="28" xfId="0" applyNumberFormat="1" applyFont="1" applyFill="1" applyBorder="1"/>
    <xf numFmtId="164" fontId="44" fillId="4" borderId="28" xfId="0" applyNumberFormat="1" applyFont="1" applyFill="1" applyBorder="1" applyAlignment="1">
      <alignment vertical="center"/>
    </xf>
    <xf numFmtId="164" fontId="59" fillId="0" borderId="28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/>
    </xf>
    <xf numFmtId="0" fontId="51" fillId="0" borderId="0" xfId="0" applyFont="1" applyAlignment="1">
      <alignment wrapText="1"/>
    </xf>
    <xf numFmtId="0" fontId="9" fillId="0" borderId="0" xfId="0" applyFont="1" applyFill="1" applyBorder="1"/>
    <xf numFmtId="164" fontId="9" fillId="0" borderId="18" xfId="0" applyNumberFormat="1" applyFont="1" applyFill="1" applyBorder="1"/>
    <xf numFmtId="0" fontId="2" fillId="0" borderId="0" xfId="0" applyFont="1" applyFill="1" applyBorder="1" applyAlignment="1">
      <alignment horizontal="left" vertical="center"/>
    </xf>
    <xf numFmtId="0" fontId="51" fillId="0" borderId="5" xfId="0" applyFont="1" applyFill="1" applyBorder="1" applyAlignment="1">
      <alignment vertical="center"/>
    </xf>
    <xf numFmtId="3" fontId="51" fillId="0" borderId="5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/>
    </xf>
    <xf numFmtId="0" fontId="74" fillId="0" borderId="9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/>
    </xf>
    <xf numFmtId="0" fontId="78" fillId="0" borderId="9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51" fillId="0" borderId="9" xfId="0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164" fontId="51" fillId="3" borderId="0" xfId="0" applyNumberFormat="1" applyFont="1" applyFill="1" applyBorder="1" applyAlignment="1">
      <alignment vertical="center"/>
    </xf>
    <xf numFmtId="164" fontId="51" fillId="0" borderId="1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64" fontId="23" fillId="0" borderId="3" xfId="0" applyNumberFormat="1" applyFont="1" applyFill="1" applyBorder="1"/>
    <xf numFmtId="164" fontId="2" fillId="0" borderId="2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4" fontId="44" fillId="4" borderId="3" xfId="0" applyNumberFormat="1" applyFont="1" applyFill="1" applyBorder="1" applyAlignment="1">
      <alignment vertical="center"/>
    </xf>
    <xf numFmtId="164" fontId="51" fillId="0" borderId="21" xfId="0" applyNumberFormat="1" applyFont="1" applyFill="1" applyBorder="1" applyAlignment="1">
      <alignment vertical="center"/>
    </xf>
    <xf numFmtId="164" fontId="26" fillId="4" borderId="3" xfId="0" applyNumberFormat="1" applyFont="1" applyFill="1" applyBorder="1" applyAlignment="1">
      <alignment vertical="center"/>
    </xf>
    <xf numFmtId="0" fontId="51" fillId="0" borderId="21" xfId="0" applyFont="1" applyBorder="1"/>
    <xf numFmtId="0" fontId="7" fillId="0" borderId="0" xfId="0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7" fillId="0" borderId="21" xfId="0" applyNumberFormat="1" applyFont="1" applyFill="1" applyBorder="1" applyAlignment="1">
      <alignment vertical="center"/>
    </xf>
    <xf numFmtId="0" fontId="51" fillId="0" borderId="0" xfId="0" applyFont="1" applyFill="1" applyBorder="1"/>
    <xf numFmtId="0" fontId="31" fillId="0" borderId="0" xfId="0" applyFont="1" applyFill="1" applyBorder="1" applyAlignment="1">
      <alignment vertical="center"/>
    </xf>
    <xf numFmtId="164" fontId="56" fillId="0" borderId="2" xfId="0" applyNumberFormat="1" applyFont="1" applyFill="1" applyBorder="1" applyAlignment="1">
      <alignment vertical="center"/>
    </xf>
    <xf numFmtId="164" fontId="56" fillId="0" borderId="13" xfId="0" applyNumberFormat="1" applyFont="1" applyFill="1" applyBorder="1" applyAlignment="1">
      <alignment vertical="center"/>
    </xf>
    <xf numFmtId="0" fontId="56" fillId="0" borderId="0" xfId="0" applyFont="1"/>
    <xf numFmtId="0" fontId="13" fillId="0" borderId="15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79" fillId="0" borderId="9" xfId="0" applyFont="1" applyFill="1" applyBorder="1" applyAlignment="1">
      <alignment horizontal="center" vertical="center" wrapText="1"/>
    </xf>
    <xf numFmtId="0" fontId="79" fillId="0" borderId="0" xfId="0" applyFont="1" applyFill="1" applyBorder="1" applyAlignment="1">
      <alignment horizontal="center" vertical="center" wrapText="1"/>
    </xf>
    <xf numFmtId="164" fontId="32" fillId="0" borderId="2" xfId="0" applyNumberFormat="1" applyFont="1" applyFill="1" applyBorder="1" applyAlignment="1">
      <alignment vertical="center"/>
    </xf>
    <xf numFmtId="164" fontId="24" fillId="0" borderId="2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right" vertical="center" wrapText="1"/>
    </xf>
    <xf numFmtId="164" fontId="25" fillId="0" borderId="4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vertical="center"/>
    </xf>
    <xf numFmtId="0" fontId="80" fillId="0" borderId="9" xfId="0" applyFont="1" applyFill="1" applyBorder="1" applyAlignment="1">
      <alignment vertical="center"/>
    </xf>
    <xf numFmtId="0" fontId="56" fillId="0" borderId="0" xfId="0" applyFont="1" applyFill="1" applyBorder="1" applyAlignment="1">
      <alignment horizontal="left" vertical="center"/>
    </xf>
    <xf numFmtId="164" fontId="47" fillId="0" borderId="2" xfId="0" applyNumberFormat="1" applyFont="1" applyFill="1" applyBorder="1" applyAlignment="1">
      <alignment vertical="center"/>
    </xf>
    <xf numFmtId="0" fontId="81" fillId="0" borderId="9" xfId="0" applyFont="1" applyFill="1" applyBorder="1" applyAlignment="1">
      <alignment horizontal="center" vertical="center" wrapText="1"/>
    </xf>
    <xf numFmtId="164" fontId="21" fillId="0" borderId="2" xfId="0" applyNumberFormat="1" applyFont="1" applyFill="1" applyBorder="1" applyAlignment="1">
      <alignment vertical="center"/>
    </xf>
    <xf numFmtId="0" fontId="21" fillId="0" borderId="0" xfId="0" applyFont="1"/>
    <xf numFmtId="0" fontId="32" fillId="0" borderId="0" xfId="0" applyFont="1" applyFill="1" applyBorder="1" applyAlignment="1">
      <alignment horizontal="left" vertical="center" wrapText="1"/>
    </xf>
    <xf numFmtId="164" fontId="29" fillId="0" borderId="0" xfId="0" applyNumberFormat="1" applyFont="1" applyFill="1" applyBorder="1" applyAlignment="1">
      <alignment vertical="center"/>
    </xf>
    <xf numFmtId="164" fontId="29" fillId="0" borderId="2" xfId="0" applyNumberFormat="1" applyFont="1" applyFill="1" applyBorder="1" applyAlignment="1">
      <alignment vertical="center"/>
    </xf>
    <xf numFmtId="164" fontId="29" fillId="0" borderId="3" xfId="0" applyNumberFormat="1" applyFont="1" applyFill="1" applyBorder="1" applyAlignment="1">
      <alignment vertical="center"/>
    </xf>
    <xf numFmtId="164" fontId="3" fillId="3" borderId="0" xfId="0" applyNumberFormat="1" applyFont="1" applyFill="1" applyBorder="1"/>
    <xf numFmtId="164" fontId="1" fillId="0" borderId="4" xfId="0" applyNumberFormat="1" applyFont="1" applyFill="1" applyBorder="1"/>
    <xf numFmtId="0" fontId="57" fillId="0" borderId="0" xfId="0" applyFont="1" applyFill="1" applyBorder="1" applyAlignment="1">
      <alignment horizontal="right" vertical="center" wrapText="1"/>
    </xf>
    <xf numFmtId="164" fontId="8" fillId="2" borderId="0" xfId="0" applyNumberFormat="1" applyFont="1" applyFill="1" applyBorder="1" applyAlignment="1">
      <alignment vertical="center"/>
    </xf>
    <xf numFmtId="164" fontId="8" fillId="2" borderId="2" xfId="0" applyNumberFormat="1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vertical="center"/>
    </xf>
    <xf numFmtId="164" fontId="13" fillId="0" borderId="16" xfId="0" applyNumberFormat="1" applyFont="1" applyFill="1" applyBorder="1" applyAlignment="1">
      <alignment vertical="center"/>
    </xf>
    <xf numFmtId="164" fontId="3" fillId="0" borderId="3" xfId="3" applyNumberFormat="1" applyFont="1" applyFill="1" applyBorder="1" applyAlignment="1">
      <alignment vertical="center"/>
    </xf>
    <xf numFmtId="0" fontId="3" fillId="0" borderId="0" xfId="3" applyFont="1" applyFill="1" applyAlignment="1">
      <alignment vertical="center"/>
    </xf>
    <xf numFmtId="0" fontId="3" fillId="0" borderId="9" xfId="3" applyFont="1" applyFill="1" applyBorder="1" applyAlignment="1">
      <alignment vertical="center"/>
    </xf>
    <xf numFmtId="0" fontId="3" fillId="0" borderId="0" xfId="3" applyFont="1" applyFill="1" applyBorder="1" applyAlignment="1">
      <alignment horizontal="left" vertical="center" wrapText="1"/>
    </xf>
    <xf numFmtId="164" fontId="3" fillId="3" borderId="26" xfId="3" applyNumberFormat="1" applyFont="1" applyFill="1" applyBorder="1" applyAlignment="1">
      <alignment vertical="center"/>
    </xf>
    <xf numFmtId="164" fontId="3" fillId="0" borderId="2" xfId="3" applyNumberFormat="1" applyFont="1" applyFill="1" applyBorder="1" applyAlignment="1">
      <alignment vertical="center"/>
    </xf>
    <xf numFmtId="164" fontId="3" fillId="0" borderId="21" xfId="3" applyNumberFormat="1" applyFont="1" applyFill="1" applyBorder="1" applyAlignment="1">
      <alignment vertical="center"/>
    </xf>
    <xf numFmtId="0" fontId="62" fillId="0" borderId="0" xfId="3" applyFont="1" applyFill="1" applyAlignment="1">
      <alignment vertical="center"/>
    </xf>
    <xf numFmtId="0" fontId="25" fillId="0" borderId="0" xfId="3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vertical="center"/>
    </xf>
    <xf numFmtId="0" fontId="29" fillId="0" borderId="9" xfId="3" applyFont="1" applyFill="1" applyBorder="1" applyAlignment="1">
      <alignment vertical="center"/>
    </xf>
    <xf numFmtId="0" fontId="29" fillId="0" borderId="0" xfId="3" applyFont="1" applyFill="1" applyBorder="1" applyAlignment="1">
      <alignment horizontal="left" vertical="center" wrapText="1"/>
    </xf>
    <xf numFmtId="164" fontId="29" fillId="0" borderId="0" xfId="3" applyNumberFormat="1" applyFont="1" applyFill="1" applyBorder="1" applyAlignment="1">
      <alignment vertical="center"/>
    </xf>
    <xf numFmtId="164" fontId="29" fillId="0" borderId="2" xfId="3" applyNumberFormat="1" applyFont="1" applyFill="1" applyBorder="1" applyAlignment="1">
      <alignment vertical="center"/>
    </xf>
    <xf numFmtId="164" fontId="29" fillId="0" borderId="21" xfId="3" applyNumberFormat="1" applyFont="1" applyFill="1" applyBorder="1" applyAlignment="1">
      <alignment vertical="center"/>
    </xf>
    <xf numFmtId="0" fontId="29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23" fillId="0" borderId="9" xfId="3" applyFont="1" applyFill="1" applyBorder="1" applyAlignment="1">
      <alignment vertical="center"/>
    </xf>
    <xf numFmtId="0" fontId="2" fillId="0" borderId="29" xfId="3" applyFont="1" applyFill="1" applyBorder="1" applyAlignment="1">
      <alignment horizontal="left" vertical="center" wrapText="1"/>
    </xf>
    <xf numFmtId="164" fontId="2" fillId="0" borderId="3" xfId="3" applyNumberFormat="1" applyFont="1" applyFill="1" applyBorder="1" applyAlignment="1">
      <alignment vertical="center"/>
    </xf>
    <xf numFmtId="164" fontId="23" fillId="0" borderId="2" xfId="3" applyNumberFormat="1" applyFont="1" applyFill="1" applyBorder="1" applyAlignment="1">
      <alignment vertical="center"/>
    </xf>
    <xf numFmtId="164" fontId="23" fillId="0" borderId="21" xfId="3" applyNumberFormat="1" applyFont="1" applyFill="1" applyBorder="1" applyAlignment="1">
      <alignment vertical="center"/>
    </xf>
    <xf numFmtId="49" fontId="2" fillId="0" borderId="0" xfId="3" applyNumberFormat="1" applyFont="1" applyFill="1" applyBorder="1" applyAlignment="1">
      <alignment horizontal="left" vertical="center" wrapText="1"/>
    </xf>
    <xf numFmtId="164" fontId="2" fillId="0" borderId="0" xfId="3" applyNumberFormat="1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vertical="center"/>
    </xf>
    <xf numFmtId="164" fontId="6" fillId="0" borderId="21" xfId="3" applyNumberFormat="1" applyFont="1" applyFill="1" applyBorder="1" applyAlignment="1">
      <alignment vertical="center"/>
    </xf>
    <xf numFmtId="0" fontId="26" fillId="0" borderId="0" xfId="3" applyFont="1" applyFill="1" applyAlignment="1">
      <alignment vertical="center"/>
    </xf>
    <xf numFmtId="0" fontId="27" fillId="0" borderId="9" xfId="3" applyFont="1" applyFill="1" applyBorder="1" applyAlignment="1">
      <alignment vertical="center"/>
    </xf>
    <xf numFmtId="0" fontId="2" fillId="0" borderId="0" xfId="3" applyFont="1" applyFill="1" applyBorder="1" applyAlignment="1">
      <alignment horizontal="left" vertical="center" wrapText="1"/>
    </xf>
    <xf numFmtId="164" fontId="2" fillId="0" borderId="2" xfId="3" applyNumberFormat="1" applyFont="1" applyFill="1" applyBorder="1" applyAlignment="1">
      <alignment vertical="center"/>
    </xf>
    <xf numFmtId="164" fontId="2" fillId="0" borderId="21" xfId="3" applyNumberFormat="1" applyFont="1" applyFill="1" applyBorder="1" applyAlignment="1">
      <alignment vertical="center"/>
    </xf>
    <xf numFmtId="0" fontId="6" fillId="0" borderId="0" xfId="3" applyFont="1" applyFill="1" applyBorder="1" applyAlignment="1">
      <alignment horizontal="left" vertical="center" wrapText="1"/>
    </xf>
    <xf numFmtId="164" fontId="82" fillId="0" borderId="4" xfId="0" applyNumberFormat="1" applyFont="1" applyFill="1" applyBorder="1"/>
    <xf numFmtId="0" fontId="15" fillId="0" borderId="0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left" vertical="center"/>
    </xf>
    <xf numFmtId="0" fontId="10" fillId="0" borderId="18" xfId="0" applyFont="1" applyFill="1" applyBorder="1" applyAlignment="1">
      <alignment horizontal="left"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0" fontId="78" fillId="0" borderId="9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center" vertical="center" wrapText="1"/>
    </xf>
    <xf numFmtId="0" fontId="78" fillId="0" borderId="3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right" vertical="center"/>
    </xf>
    <xf numFmtId="0" fontId="74" fillId="0" borderId="9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 wrapText="1"/>
    </xf>
    <xf numFmtId="0" fontId="74" fillId="0" borderId="3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77" fillId="0" borderId="9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77" fillId="0" borderId="3" xfId="0" applyFont="1" applyFill="1" applyBorder="1" applyAlignment="1">
      <alignment horizontal="center" vertical="center" wrapText="1"/>
    </xf>
    <xf numFmtId="165" fontId="0" fillId="3" borderId="4" xfId="0" applyNumberFormat="1" applyFill="1" applyBorder="1" applyAlignment="1">
      <alignment horizontal="left" vertical="center"/>
    </xf>
    <xf numFmtId="165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horizontal="left" vertical="center"/>
    </xf>
    <xf numFmtId="0" fontId="0" fillId="3" borderId="27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3" fontId="0" fillId="3" borderId="25" xfId="0" applyNumberFormat="1" applyFill="1" applyBorder="1" applyAlignment="1">
      <alignment horizontal="center" vertical="center"/>
    </xf>
    <xf numFmtId="3" fontId="0" fillId="3" borderId="27" xfId="0" applyNumberForma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right" vertical="center"/>
    </xf>
  </cellXfs>
  <cellStyles count="4">
    <cellStyle name="Normál" xfId="0" builtinId="0"/>
    <cellStyle name="Normál 2" xfId="1"/>
    <cellStyle name="Normál_2011évikiadásokPHszakf" xfId="3"/>
    <cellStyle name="Normál_2012-évi-kiadások-ÖNKORMÁNYZAT-szakf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view="pageBreakPreview" topLeftCell="B1" zoomScale="60" zoomScaleNormal="100" workbookViewId="0">
      <selection activeCell="C26" sqref="C26"/>
    </sheetView>
  </sheetViews>
  <sheetFormatPr defaultRowHeight="12.75" x14ac:dyDescent="0.2"/>
  <cols>
    <col min="1" max="1" width="9.42578125" bestFit="1" customWidth="1"/>
    <col min="2" max="2" width="10.85546875" customWidth="1"/>
    <col min="3" max="3" width="56.140625" bestFit="1" customWidth="1"/>
    <col min="4" max="4" width="21" bestFit="1" customWidth="1"/>
    <col min="6" max="6" width="19.140625" bestFit="1" customWidth="1"/>
  </cols>
  <sheetData>
    <row r="1" spans="1:6" ht="20.25" x14ac:dyDescent="0.2">
      <c r="A1" s="420" t="s">
        <v>221</v>
      </c>
      <c r="B1" s="420"/>
      <c r="C1" s="420"/>
      <c r="D1" s="420"/>
      <c r="E1" s="420"/>
      <c r="F1" s="420"/>
    </row>
    <row r="2" spans="1:6" x14ac:dyDescent="0.2">
      <c r="A2" s="1"/>
      <c r="B2" s="1"/>
      <c r="C2" s="2"/>
      <c r="D2" s="3"/>
      <c r="E2" s="3"/>
      <c r="F2" s="3"/>
    </row>
    <row r="3" spans="1:6" ht="18" x14ac:dyDescent="0.2">
      <c r="A3" s="421" t="s">
        <v>106</v>
      </c>
      <c r="B3" s="421"/>
      <c r="C3" s="421"/>
      <c r="D3" s="421"/>
      <c r="E3" s="421"/>
      <c r="F3" s="421"/>
    </row>
    <row r="4" spans="1:6" x14ac:dyDescent="0.2">
      <c r="A4" s="4"/>
      <c r="B4" s="4"/>
      <c r="C4" s="4"/>
      <c r="D4" s="4"/>
      <c r="E4" s="4"/>
      <c r="F4" s="4"/>
    </row>
    <row r="5" spans="1:6" ht="22.5" x14ac:dyDescent="0.2">
      <c r="A5" s="5" t="s">
        <v>4</v>
      </c>
      <c r="B5" s="16" t="s">
        <v>7</v>
      </c>
      <c r="C5" s="422" t="s">
        <v>0</v>
      </c>
      <c r="D5" s="423"/>
      <c r="E5" s="6" t="s">
        <v>5</v>
      </c>
      <c r="F5" s="7" t="s">
        <v>1</v>
      </c>
    </row>
    <row r="6" spans="1:6" ht="15" x14ac:dyDescent="0.2">
      <c r="A6" s="8"/>
      <c r="B6" s="17" t="s">
        <v>78</v>
      </c>
      <c r="C6" s="9" t="s">
        <v>79</v>
      </c>
      <c r="D6" s="10"/>
      <c r="E6" s="11"/>
      <c r="F6" s="12">
        <f>'082042'!F31</f>
        <v>1881714</v>
      </c>
    </row>
    <row r="7" spans="1:6" ht="15" x14ac:dyDescent="0.2">
      <c r="A7" s="8"/>
      <c r="B7" s="17" t="s">
        <v>32</v>
      </c>
      <c r="C7" s="9" t="s">
        <v>33</v>
      </c>
      <c r="D7" s="15"/>
      <c r="E7" s="11"/>
      <c r="F7" s="12">
        <f>'082044'!E143</f>
        <v>5186522.1239999998</v>
      </c>
    </row>
    <row r="8" spans="1:6" ht="15" x14ac:dyDescent="0.2">
      <c r="A8" s="8"/>
      <c r="B8" s="17" t="s">
        <v>81</v>
      </c>
      <c r="C8" s="9" t="s">
        <v>80</v>
      </c>
      <c r="D8" s="15"/>
      <c r="E8" s="11"/>
      <c r="F8" s="12">
        <f>'082092'!E198</f>
        <v>36458212.956</v>
      </c>
    </row>
    <row r="9" spans="1:6" ht="15" x14ac:dyDescent="0.2">
      <c r="A9" s="8"/>
      <c r="B9" s="17" t="s">
        <v>114</v>
      </c>
      <c r="C9" s="9" t="s">
        <v>115</v>
      </c>
      <c r="D9" s="15"/>
      <c r="E9" s="11"/>
      <c r="F9" s="12">
        <f>'016080'!E50</f>
        <v>15205000.093624</v>
      </c>
    </row>
    <row r="10" spans="1:6" ht="15.75" customHeight="1" x14ac:dyDescent="0.2">
      <c r="A10" s="8"/>
      <c r="B10" s="17"/>
      <c r="C10" s="9"/>
      <c r="D10" s="9"/>
      <c r="E10" s="11"/>
      <c r="F10" s="12"/>
    </row>
    <row r="12" spans="1:6" ht="15.75" x14ac:dyDescent="0.2">
      <c r="A12" s="424" t="s">
        <v>93</v>
      </c>
      <c r="B12" s="425"/>
      <c r="C12" s="425"/>
      <c r="D12" s="425"/>
      <c r="E12" s="13"/>
      <c r="F12" s="14">
        <f>SUM(F6:F10)</f>
        <v>58731449.173623994</v>
      </c>
    </row>
  </sheetData>
  <mergeCells count="4">
    <mergeCell ref="A1:F1"/>
    <mergeCell ref="A3:F3"/>
    <mergeCell ref="C5:D5"/>
    <mergeCell ref="A12:D12"/>
  </mergeCells>
  <phoneticPr fontId="21" type="noConversion"/>
  <pageMargins left="0.75" right="0.75" top="1" bottom="1" header="0.5" footer="0.5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1"/>
  <sheetViews>
    <sheetView zoomScaleNormal="100" workbookViewId="0">
      <selection activeCell="D29" sqref="D29"/>
    </sheetView>
  </sheetViews>
  <sheetFormatPr defaultRowHeight="12.75" x14ac:dyDescent="0.2"/>
  <cols>
    <col min="1" max="2" width="10.140625" style="112" customWidth="1"/>
    <col min="3" max="3" width="43.42578125" style="113" customWidth="1"/>
    <col min="4" max="4" width="16.85546875" style="114" bestFit="1" customWidth="1"/>
    <col min="5" max="6" width="16.140625" style="114" customWidth="1"/>
  </cols>
  <sheetData>
    <row r="1" spans="1:6" x14ac:dyDescent="0.2">
      <c r="A1" s="35"/>
      <c r="B1" s="328"/>
      <c r="C1" s="36" t="s">
        <v>0</v>
      </c>
      <c r="D1" s="37"/>
      <c r="E1" s="23" t="s">
        <v>31</v>
      </c>
      <c r="F1" s="38" t="s">
        <v>1</v>
      </c>
    </row>
    <row r="2" spans="1:6" x14ac:dyDescent="0.2">
      <c r="A2" s="429" t="s">
        <v>6</v>
      </c>
      <c r="B2" s="430"/>
      <c r="C2" s="430"/>
      <c r="D2" s="29"/>
      <c r="E2" s="39"/>
      <c r="F2" s="121"/>
    </row>
    <row r="3" spans="1:6" ht="15" x14ac:dyDescent="0.2">
      <c r="A3" s="431" t="s">
        <v>78</v>
      </c>
      <c r="B3" s="432"/>
      <c r="C3" s="432"/>
      <c r="D3" s="433"/>
      <c r="E3" s="42"/>
      <c r="F3" s="122"/>
    </row>
    <row r="4" spans="1:6" ht="15.75" x14ac:dyDescent="0.2">
      <c r="A4" s="434" t="s">
        <v>79</v>
      </c>
      <c r="B4" s="435"/>
      <c r="C4" s="435"/>
      <c r="D4" s="436"/>
      <c r="E4" s="42"/>
      <c r="F4" s="122"/>
    </row>
    <row r="5" spans="1:6" ht="15.75" x14ac:dyDescent="0.2">
      <c r="A5" s="329"/>
      <c r="B5" s="330"/>
      <c r="C5" s="330"/>
      <c r="D5" s="330"/>
      <c r="E5" s="42"/>
      <c r="F5" s="122"/>
    </row>
    <row r="6" spans="1:6" s="145" customFormat="1" ht="25.5" x14ac:dyDescent="0.2">
      <c r="A6" s="43"/>
      <c r="B6" s="44"/>
      <c r="C6" s="166" t="s">
        <v>222</v>
      </c>
      <c r="D6" s="45"/>
      <c r="E6" s="47"/>
      <c r="F6" s="123"/>
    </row>
    <row r="7" spans="1:6" s="145" customFormat="1" x14ac:dyDescent="0.2">
      <c r="A7" s="43"/>
      <c r="B7" s="44"/>
      <c r="C7" s="166"/>
      <c r="D7" s="45"/>
      <c r="E7" s="47"/>
      <c r="F7" s="123"/>
    </row>
    <row r="8" spans="1:6" s="145" customFormat="1" ht="15.75" x14ac:dyDescent="0.2">
      <c r="A8" s="18" t="s">
        <v>15</v>
      </c>
      <c r="B8" s="331"/>
      <c r="C8" s="24"/>
      <c r="D8" s="200"/>
      <c r="E8" s="201"/>
      <c r="F8" s="182">
        <f>SUM(E8:E13)</f>
        <v>581000</v>
      </c>
    </row>
    <row r="9" spans="1:6" s="145" customFormat="1" ht="15.75" x14ac:dyDescent="0.2">
      <c r="A9" s="48" t="s">
        <v>17</v>
      </c>
      <c r="B9" s="332"/>
      <c r="C9" s="24"/>
      <c r="D9" s="200"/>
      <c r="E9" s="181">
        <f>SUM(D10)</f>
        <v>480000</v>
      </c>
      <c r="F9" s="182"/>
    </row>
    <row r="10" spans="1:6" s="145" customFormat="1" ht="25.5" x14ac:dyDescent="0.2">
      <c r="A10" s="333"/>
      <c r="B10" s="334"/>
      <c r="C10" s="166" t="s">
        <v>223</v>
      </c>
      <c r="D10" s="335">
        <v>480000</v>
      </c>
      <c r="E10" s="245"/>
      <c r="F10" s="246"/>
    </row>
    <row r="11" spans="1:6" s="145" customFormat="1" x14ac:dyDescent="0.2">
      <c r="A11" s="333"/>
      <c r="B11" s="334"/>
      <c r="C11" s="166"/>
      <c r="D11" s="335"/>
      <c r="E11" s="336"/>
      <c r="F11" s="246"/>
    </row>
    <row r="12" spans="1:6" s="145" customFormat="1" x14ac:dyDescent="0.2">
      <c r="A12" s="97"/>
      <c r="B12" s="93"/>
      <c r="C12" s="216"/>
      <c r="D12" s="179"/>
      <c r="E12" s="179"/>
      <c r="F12" s="246"/>
    </row>
    <row r="13" spans="1:6" s="145" customFormat="1" ht="15.75" x14ac:dyDescent="0.2">
      <c r="A13" s="22" t="s">
        <v>26</v>
      </c>
      <c r="B13" s="337"/>
      <c r="C13" s="19"/>
      <c r="D13" s="212"/>
      <c r="E13" s="181">
        <f>SUM(D15)</f>
        <v>101000</v>
      </c>
      <c r="F13" s="246"/>
    </row>
    <row r="14" spans="1:6" s="145" customFormat="1" ht="25.5" x14ac:dyDescent="0.2">
      <c r="A14" s="22"/>
      <c r="B14" s="337"/>
      <c r="C14" s="137" t="s">
        <v>227</v>
      </c>
      <c r="D14" s="179">
        <v>101000</v>
      </c>
      <c r="E14" s="193"/>
      <c r="F14" s="246"/>
    </row>
    <row r="15" spans="1:6" s="145" customFormat="1" x14ac:dyDescent="0.2">
      <c r="A15" s="333"/>
      <c r="B15" s="334"/>
      <c r="C15" s="129" t="s">
        <v>224</v>
      </c>
      <c r="D15" s="338">
        <f>SUM(D14:D14)</f>
        <v>101000</v>
      </c>
      <c r="E15" s="245"/>
      <c r="F15" s="246"/>
    </row>
    <row r="16" spans="1:6" x14ac:dyDescent="0.2">
      <c r="A16" s="55"/>
      <c r="B16" s="78"/>
      <c r="C16" s="126"/>
      <c r="D16" s="248"/>
      <c r="E16" s="339"/>
      <c r="F16" s="249"/>
    </row>
    <row r="17" spans="1:6" ht="15.75" x14ac:dyDescent="0.2">
      <c r="A17" s="437" t="s">
        <v>3</v>
      </c>
      <c r="B17" s="427"/>
      <c r="C17" s="427"/>
      <c r="D17" s="198">
        <f>SUM(D15+D10)</f>
        <v>581000</v>
      </c>
      <c r="E17" s="244">
        <f>SUM(E9:E16)</f>
        <v>581000</v>
      </c>
      <c r="F17" s="199">
        <f>SUM(F8:F16)</f>
        <v>581000</v>
      </c>
    </row>
    <row r="18" spans="1:6" ht="15" x14ac:dyDescent="0.2">
      <c r="A18" s="130"/>
      <c r="B18" s="340"/>
      <c r="C18" s="131"/>
      <c r="D18" s="341"/>
      <c r="E18" s="245"/>
      <c r="F18" s="342"/>
    </row>
    <row r="19" spans="1:6" s="145" customFormat="1" ht="15.75" x14ac:dyDescent="0.2">
      <c r="A19" s="18" t="s">
        <v>28</v>
      </c>
      <c r="B19" s="34"/>
      <c r="C19" s="200"/>
      <c r="D19" s="343"/>
      <c r="E19" s="240"/>
      <c r="F19" s="182">
        <f>SUM(E19:E24)</f>
        <v>1300714</v>
      </c>
    </row>
    <row r="20" spans="1:6" s="145" customFormat="1" ht="15" x14ac:dyDescent="0.2">
      <c r="A20" s="25" t="s">
        <v>75</v>
      </c>
      <c r="B20" s="26"/>
      <c r="C20" s="26"/>
      <c r="D20" s="343"/>
      <c r="E20" s="240">
        <f>SUM(D21)</f>
        <v>1238775</v>
      </c>
      <c r="F20" s="344"/>
    </row>
    <row r="21" spans="1:6" s="145" customFormat="1" ht="25.5" x14ac:dyDescent="0.2">
      <c r="A21" s="22"/>
      <c r="B21" s="337"/>
      <c r="C21" s="166" t="s">
        <v>225</v>
      </c>
      <c r="D21" s="233">
        <v>1238775</v>
      </c>
      <c r="E21" s="193"/>
      <c r="F21" s="224"/>
    </row>
    <row r="22" spans="1:6" s="145" customFormat="1" x14ac:dyDescent="0.2">
      <c r="A22" s="127"/>
      <c r="B22" s="345"/>
      <c r="C22" s="128"/>
      <c r="D22" s="247"/>
      <c r="E22" s="346"/>
      <c r="F22" s="347"/>
    </row>
    <row r="23" spans="1:6" s="145" customFormat="1" ht="15" x14ac:dyDescent="0.2">
      <c r="A23" s="25" t="s">
        <v>76</v>
      </c>
      <c r="B23" s="348"/>
      <c r="C23" s="227"/>
      <c r="D23" s="343"/>
      <c r="E23" s="240">
        <f>SUM(D24)</f>
        <v>61939</v>
      </c>
      <c r="F23" s="344"/>
    </row>
    <row r="24" spans="1:6" s="145" customFormat="1" ht="25.5" x14ac:dyDescent="0.2">
      <c r="A24" s="130"/>
      <c r="B24" s="340"/>
      <c r="C24" s="166" t="s">
        <v>226</v>
      </c>
      <c r="D24" s="233">
        <v>61939</v>
      </c>
      <c r="E24" s="245"/>
      <c r="F24" s="342"/>
    </row>
    <row r="25" spans="1:6" ht="15" x14ac:dyDescent="0.2">
      <c r="A25" s="130"/>
      <c r="B25" s="340"/>
      <c r="C25" s="131"/>
      <c r="D25" s="341"/>
      <c r="E25" s="245"/>
      <c r="F25" s="342"/>
    </row>
    <row r="26" spans="1:6" ht="15.75" x14ac:dyDescent="0.2">
      <c r="A26" s="426" t="s">
        <v>29</v>
      </c>
      <c r="B26" s="427"/>
      <c r="C26" s="428"/>
      <c r="D26" s="199">
        <f>SUM(D19:D24)</f>
        <v>1300714</v>
      </c>
      <c r="E26" s="199">
        <f t="shared" ref="E26:F26" si="0">SUM(E19:E24)</f>
        <v>1300714</v>
      </c>
      <c r="F26" s="199">
        <f t="shared" si="0"/>
        <v>1300714</v>
      </c>
    </row>
    <row r="27" spans="1:6" x14ac:dyDescent="0.2">
      <c r="A27" s="130"/>
      <c r="B27" s="340"/>
      <c r="C27" s="131"/>
      <c r="D27" s="221"/>
      <c r="E27" s="245"/>
      <c r="F27" s="246"/>
    </row>
    <row r="28" spans="1:6" x14ac:dyDescent="0.2">
      <c r="A28" s="130"/>
      <c r="B28" s="340"/>
      <c r="C28" s="131"/>
      <c r="D28" s="221"/>
      <c r="E28" s="245"/>
      <c r="F28" s="246"/>
    </row>
    <row r="29" spans="1:6" s="352" customFormat="1" ht="33.75" x14ac:dyDescent="0.2">
      <c r="A29" s="72"/>
      <c r="B29" s="349"/>
      <c r="C29" s="128" t="s">
        <v>258</v>
      </c>
      <c r="D29" s="168"/>
      <c r="E29" s="350"/>
      <c r="F29" s="351"/>
    </row>
    <row r="30" spans="1:6" x14ac:dyDescent="0.2">
      <c r="A30" s="130"/>
      <c r="B30" s="340"/>
      <c r="C30" s="132"/>
      <c r="D30" s="250"/>
      <c r="E30" s="213"/>
      <c r="F30" s="220"/>
    </row>
    <row r="31" spans="1:6" ht="17.25" thickBot="1" x14ac:dyDescent="0.3">
      <c r="A31" s="133" t="s">
        <v>77</v>
      </c>
      <c r="B31" s="353"/>
      <c r="C31" s="134"/>
      <c r="D31" s="111">
        <f>SUM(D17+D26)</f>
        <v>1881714</v>
      </c>
      <c r="E31" s="111">
        <f t="shared" ref="E31:F31" si="1">SUM(E17+E26)</f>
        <v>1881714</v>
      </c>
      <c r="F31" s="111">
        <f t="shared" si="1"/>
        <v>1881714</v>
      </c>
    </row>
  </sheetData>
  <mergeCells count="5">
    <mergeCell ref="A26:C26"/>
    <mergeCell ref="A2:C2"/>
    <mergeCell ref="A3:D3"/>
    <mergeCell ref="A4:D4"/>
    <mergeCell ref="A17:C17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45"/>
  <sheetViews>
    <sheetView view="pageBreakPreview" topLeftCell="A81" zoomScale="60" zoomScaleNormal="100" workbookViewId="0">
      <selection activeCell="D22" sqref="D22"/>
    </sheetView>
  </sheetViews>
  <sheetFormatPr defaultRowHeight="12.75" x14ac:dyDescent="0.2"/>
  <cols>
    <col min="1" max="1" width="10.140625" style="112" customWidth="1"/>
    <col min="2" max="2" width="59.140625" style="113" customWidth="1"/>
    <col min="3" max="3" width="16.85546875" style="114" bestFit="1" customWidth="1"/>
    <col min="4" max="5" width="16.140625" style="114" customWidth="1"/>
  </cols>
  <sheetData>
    <row r="1" spans="1:5" x14ac:dyDescent="0.2">
      <c r="A1" s="35"/>
      <c r="B1" s="36" t="s">
        <v>0</v>
      </c>
      <c r="C1" s="37"/>
      <c r="D1" s="23" t="s">
        <v>31</v>
      </c>
      <c r="E1" s="38" t="s">
        <v>1</v>
      </c>
    </row>
    <row r="2" spans="1:5" x14ac:dyDescent="0.2">
      <c r="A2" s="429" t="s">
        <v>6</v>
      </c>
      <c r="B2" s="430"/>
      <c r="C2" s="29"/>
      <c r="D2" s="39"/>
      <c r="E2" s="146"/>
    </row>
    <row r="3" spans="1:5" ht="15" x14ac:dyDescent="0.2">
      <c r="A3" s="431" t="s">
        <v>32</v>
      </c>
      <c r="B3" s="432"/>
      <c r="C3" s="433"/>
      <c r="D3" s="41"/>
      <c r="E3" s="147"/>
    </row>
    <row r="4" spans="1:5" ht="30.75" customHeight="1" x14ac:dyDescent="0.2">
      <c r="A4" s="440" t="s">
        <v>33</v>
      </c>
      <c r="B4" s="441"/>
      <c r="C4" s="442"/>
      <c r="D4" s="41"/>
      <c r="E4" s="147"/>
    </row>
    <row r="5" spans="1:5" x14ac:dyDescent="0.2">
      <c r="A5" s="43"/>
      <c r="B5" s="44"/>
      <c r="C5" s="45"/>
      <c r="D5" s="46"/>
      <c r="E5" s="148"/>
    </row>
    <row r="6" spans="1:5" ht="15.75" x14ac:dyDescent="0.2">
      <c r="A6" s="18" t="s">
        <v>8</v>
      </c>
      <c r="B6" s="24"/>
      <c r="C6" s="124"/>
      <c r="D6" s="91"/>
      <c r="E6" s="125"/>
    </row>
    <row r="7" spans="1:5" x14ac:dyDescent="0.2">
      <c r="A7" s="25" t="s">
        <v>9</v>
      </c>
      <c r="B7" s="26"/>
      <c r="C7" s="170"/>
      <c r="D7" s="181"/>
      <c r="E7" s="182">
        <f>SUM(D8:D39)</f>
        <v>4280107.8</v>
      </c>
    </row>
    <row r="8" spans="1:5" ht="15.75" x14ac:dyDescent="0.2">
      <c r="A8" s="48" t="s">
        <v>10</v>
      </c>
      <c r="B8" s="24"/>
      <c r="C8" s="124"/>
      <c r="D8" s="183">
        <f>SUM(C23)</f>
        <v>4268107.8</v>
      </c>
      <c r="E8" s="184"/>
    </row>
    <row r="9" spans="1:5" x14ac:dyDescent="0.2">
      <c r="A9" s="49"/>
      <c r="B9" s="50" t="s">
        <v>207</v>
      </c>
      <c r="C9" s="227"/>
      <c r="D9" s="185"/>
      <c r="E9" s="186"/>
    </row>
    <row r="10" spans="1:5" x14ac:dyDescent="0.2">
      <c r="A10" s="49"/>
      <c r="B10" s="320" t="s">
        <v>198</v>
      </c>
      <c r="C10" s="227"/>
      <c r="D10" s="172"/>
      <c r="E10" s="173"/>
    </row>
    <row r="11" spans="1:5" x14ac:dyDescent="0.2">
      <c r="A11" s="49"/>
      <c r="B11" s="143" t="s">
        <v>206</v>
      </c>
      <c r="C11" s="178">
        <v>297394</v>
      </c>
      <c r="D11" s="172"/>
      <c r="E11" s="173"/>
    </row>
    <row r="12" spans="1:5" s="145" customFormat="1" x14ac:dyDescent="0.2">
      <c r="A12" s="144"/>
      <c r="B12" s="320" t="s">
        <v>197</v>
      </c>
      <c r="C12" s="178"/>
      <c r="D12" s="54"/>
      <c r="E12" s="149"/>
    </row>
    <row r="13" spans="1:5" x14ac:dyDescent="0.2">
      <c r="A13" s="51"/>
      <c r="B13" s="143" t="s">
        <v>166</v>
      </c>
      <c r="C13" s="178">
        <f>1*297394*11</f>
        <v>3271334</v>
      </c>
      <c r="D13" s="54"/>
      <c r="E13" s="149"/>
    </row>
    <row r="14" spans="1:5" x14ac:dyDescent="0.2">
      <c r="A14" s="55"/>
      <c r="B14" s="56" t="s">
        <v>34</v>
      </c>
      <c r="C14" s="321">
        <f>SUM(C11:C13)</f>
        <v>3568728</v>
      </c>
      <c r="D14" s="172"/>
      <c r="E14" s="173"/>
    </row>
    <row r="15" spans="1:5" x14ac:dyDescent="0.2">
      <c r="A15" s="57"/>
      <c r="B15" s="58"/>
      <c r="C15" s="59"/>
      <c r="D15" s="54"/>
      <c r="E15" s="149"/>
    </row>
    <row r="16" spans="1:5" x14ac:dyDescent="0.2">
      <c r="A16" s="49"/>
      <c r="B16" s="50"/>
      <c r="C16" s="171"/>
      <c r="D16" s="172"/>
      <c r="E16" s="173"/>
    </row>
    <row r="17" spans="1:5" x14ac:dyDescent="0.2">
      <c r="A17" s="57"/>
      <c r="B17" s="418" t="s">
        <v>256</v>
      </c>
      <c r="C17" s="179">
        <v>45113</v>
      </c>
      <c r="D17" s="54"/>
      <c r="E17" s="149"/>
    </row>
    <row r="18" spans="1:5" x14ac:dyDescent="0.2">
      <c r="A18" s="57"/>
      <c r="B18" s="143"/>
      <c r="C18" s="179"/>
      <c r="D18" s="54"/>
      <c r="E18" s="149"/>
    </row>
    <row r="19" spans="1:5" x14ac:dyDescent="0.2">
      <c r="A19" s="57"/>
      <c r="B19" s="143" t="s">
        <v>211</v>
      </c>
      <c r="C19" s="179">
        <f>C13*0.2</f>
        <v>654266.80000000005</v>
      </c>
      <c r="D19" s="54"/>
      <c r="E19" s="149"/>
    </row>
    <row r="20" spans="1:5" x14ac:dyDescent="0.2">
      <c r="A20" s="57"/>
      <c r="B20" s="56"/>
      <c r="C20" s="180"/>
      <c r="D20" s="61"/>
      <c r="E20" s="150"/>
    </row>
    <row r="21" spans="1:5" x14ac:dyDescent="0.2">
      <c r="A21" s="57"/>
      <c r="B21" s="318"/>
      <c r="C21" s="60"/>
      <c r="D21" s="54"/>
      <c r="E21" s="149"/>
    </row>
    <row r="22" spans="1:5" x14ac:dyDescent="0.2">
      <c r="A22" s="27"/>
      <c r="B22" s="28"/>
      <c r="C22" s="53"/>
      <c r="D22" s="63"/>
      <c r="E22" s="149"/>
    </row>
    <row r="23" spans="1:5" x14ac:dyDescent="0.2">
      <c r="A23" s="64"/>
      <c r="B23" s="65" t="s">
        <v>35</v>
      </c>
      <c r="C23" s="187">
        <f>SUM(C14+C17+C19)</f>
        <v>4268107.8</v>
      </c>
      <c r="D23" s="174"/>
      <c r="E23" s="175"/>
    </row>
    <row r="24" spans="1:5" x14ac:dyDescent="0.2">
      <c r="A24" s="57"/>
      <c r="B24" s="66"/>
      <c r="C24" s="59"/>
      <c r="D24" s="63"/>
      <c r="E24" s="151"/>
    </row>
    <row r="25" spans="1:5" x14ac:dyDescent="0.2">
      <c r="A25" s="57"/>
      <c r="B25" s="66"/>
      <c r="C25" s="59"/>
      <c r="D25" s="63"/>
      <c r="E25" s="151"/>
    </row>
    <row r="26" spans="1:5" x14ac:dyDescent="0.2">
      <c r="A26" s="67"/>
      <c r="B26" s="62"/>
      <c r="C26" s="60"/>
      <c r="D26" s="63"/>
      <c r="E26" s="151"/>
    </row>
    <row r="27" spans="1:5" x14ac:dyDescent="0.2">
      <c r="A27" s="67"/>
      <c r="B27" s="62"/>
      <c r="C27" s="60"/>
      <c r="D27" s="63"/>
      <c r="E27" s="151"/>
    </row>
    <row r="28" spans="1:5" ht="15.75" x14ac:dyDescent="0.2">
      <c r="A28" s="22" t="s">
        <v>11</v>
      </c>
      <c r="B28" s="19"/>
      <c r="C28" s="188"/>
      <c r="D28" s="189">
        <f>SUM(C33)</f>
        <v>12000</v>
      </c>
      <c r="E28" s="151"/>
    </row>
    <row r="29" spans="1:5" x14ac:dyDescent="0.2">
      <c r="A29" s="22"/>
      <c r="B29" s="69"/>
      <c r="C29" s="179"/>
      <c r="D29" s="189"/>
      <c r="E29" s="151"/>
    </row>
    <row r="30" spans="1:5" x14ac:dyDescent="0.2">
      <c r="A30" s="22"/>
      <c r="B30" s="69" t="s">
        <v>37</v>
      </c>
      <c r="C30" s="179"/>
      <c r="D30" s="189"/>
      <c r="E30" s="151"/>
    </row>
    <row r="31" spans="1:5" x14ac:dyDescent="0.2">
      <c r="A31" s="22"/>
      <c r="B31" s="69" t="s">
        <v>38</v>
      </c>
      <c r="C31" s="179"/>
      <c r="D31" s="189"/>
      <c r="E31" s="151"/>
    </row>
    <row r="32" spans="1:5" x14ac:dyDescent="0.2">
      <c r="A32" s="31"/>
      <c r="B32" s="69" t="s">
        <v>94</v>
      </c>
      <c r="C32" s="179">
        <f>1*1000*12</f>
        <v>12000</v>
      </c>
      <c r="D32" s="189"/>
      <c r="E32" s="151"/>
    </row>
    <row r="33" spans="1:5" x14ac:dyDescent="0.2">
      <c r="A33" s="70"/>
      <c r="B33" s="71" t="s">
        <v>39</v>
      </c>
      <c r="C33" s="190">
        <f>SUM(C29:C32)</f>
        <v>12000</v>
      </c>
      <c r="D33" s="191"/>
      <c r="E33" s="176"/>
    </row>
    <row r="34" spans="1:5" ht="15.75" x14ac:dyDescent="0.2">
      <c r="A34" s="31"/>
      <c r="B34" s="30"/>
      <c r="C34" s="59"/>
      <c r="D34" s="63"/>
      <c r="E34" s="151"/>
    </row>
    <row r="35" spans="1:5" ht="15.75" x14ac:dyDescent="0.2">
      <c r="A35" s="31"/>
      <c r="B35" s="30"/>
      <c r="C35" s="59"/>
      <c r="D35" s="63"/>
      <c r="E35" s="151"/>
    </row>
    <row r="36" spans="1:5" ht="15.75" x14ac:dyDescent="0.2">
      <c r="A36" s="22" t="s">
        <v>12</v>
      </c>
      <c r="B36" s="19"/>
      <c r="C36" s="188"/>
      <c r="D36" s="189">
        <f>SUM(C39)</f>
        <v>0</v>
      </c>
      <c r="E36" s="192"/>
    </row>
    <row r="37" spans="1:5" x14ac:dyDescent="0.2">
      <c r="A37" s="72"/>
      <c r="B37" s="68"/>
      <c r="C37" s="188"/>
      <c r="D37" s="193"/>
      <c r="E37" s="194"/>
    </row>
    <row r="38" spans="1:5" x14ac:dyDescent="0.2">
      <c r="A38" s="57"/>
      <c r="B38" s="68"/>
      <c r="C38" s="179"/>
      <c r="D38" s="193"/>
      <c r="E38" s="194"/>
    </row>
    <row r="39" spans="1:5" x14ac:dyDescent="0.2">
      <c r="A39" s="55"/>
      <c r="B39" s="71" t="s">
        <v>40</v>
      </c>
      <c r="C39" s="195">
        <f>SUM(C37:C38)</f>
        <v>0</v>
      </c>
      <c r="D39" s="185"/>
      <c r="E39" s="186"/>
    </row>
    <row r="40" spans="1:5" x14ac:dyDescent="0.2">
      <c r="A40" s="57"/>
      <c r="B40" s="52"/>
      <c r="C40" s="179"/>
      <c r="D40" s="196"/>
      <c r="E40" s="197"/>
    </row>
    <row r="41" spans="1:5" ht="24" customHeight="1" x14ac:dyDescent="0.2">
      <c r="A41" s="443" t="s">
        <v>41</v>
      </c>
      <c r="B41" s="444"/>
      <c r="C41" s="179"/>
      <c r="D41" s="189">
        <f>SUM(C42)</f>
        <v>0</v>
      </c>
      <c r="E41" s="192">
        <f>SUM(D41)</f>
        <v>0</v>
      </c>
    </row>
    <row r="42" spans="1:5" x14ac:dyDescent="0.2">
      <c r="A42" s="74"/>
      <c r="B42" s="69" t="s">
        <v>42</v>
      </c>
      <c r="C42" s="179">
        <v>0</v>
      </c>
      <c r="D42" s="193"/>
      <c r="E42" s="194"/>
    </row>
    <row r="43" spans="1:5" x14ac:dyDescent="0.2">
      <c r="A43" s="57"/>
      <c r="B43" s="52"/>
      <c r="C43" s="60"/>
      <c r="D43" s="54"/>
      <c r="E43" s="149"/>
    </row>
    <row r="44" spans="1:5" x14ac:dyDescent="0.2">
      <c r="A44" s="57"/>
      <c r="B44" s="66"/>
      <c r="C44" s="59"/>
      <c r="D44" s="63"/>
      <c r="E44" s="151"/>
    </row>
    <row r="45" spans="1:5" ht="15.75" x14ac:dyDescent="0.2">
      <c r="A45" s="438" t="s">
        <v>2</v>
      </c>
      <c r="B45" s="439"/>
      <c r="C45" s="198">
        <f>SUM(C39+C33+C23+C42)</f>
        <v>4280107.8</v>
      </c>
      <c r="D45" s="199">
        <f>SUM(D7:D43)</f>
        <v>4280107.8</v>
      </c>
      <c r="E45" s="199">
        <f>SUM(E7:E43)</f>
        <v>4280107.8</v>
      </c>
    </row>
    <row r="46" spans="1:5" x14ac:dyDescent="0.2">
      <c r="A46" s="57"/>
      <c r="B46" s="66"/>
      <c r="C46" s="59"/>
      <c r="D46" s="63"/>
      <c r="E46" s="151"/>
    </row>
    <row r="47" spans="1:5" ht="15.75" x14ac:dyDescent="0.25">
      <c r="A47" s="75"/>
      <c r="B47" s="76"/>
      <c r="C47" s="77"/>
      <c r="D47" s="54"/>
      <c r="E47" s="149"/>
    </row>
    <row r="48" spans="1:5" ht="15.75" x14ac:dyDescent="0.2">
      <c r="A48" s="18" t="s">
        <v>14</v>
      </c>
      <c r="B48" s="24"/>
      <c r="C48" s="200"/>
      <c r="D48" s="201"/>
      <c r="E48" s="184">
        <f>SUM(D49:D55)</f>
        <v>556414.32400000002</v>
      </c>
    </row>
    <row r="49" spans="1:5" x14ac:dyDescent="0.2">
      <c r="A49" s="33" t="s">
        <v>43</v>
      </c>
      <c r="B49" s="78"/>
      <c r="C49" s="202"/>
      <c r="D49" s="183">
        <f>SUM(C54)</f>
        <v>556414.32400000002</v>
      </c>
      <c r="E49" s="184"/>
    </row>
    <row r="50" spans="1:5" x14ac:dyDescent="0.2">
      <c r="A50" s="33"/>
      <c r="B50" s="253" t="s">
        <v>208</v>
      </c>
      <c r="C50" s="178">
        <f>(C11)*0.13</f>
        <v>38661.22</v>
      </c>
      <c r="D50" s="183"/>
      <c r="E50" s="203"/>
    </row>
    <row r="51" spans="1:5" x14ac:dyDescent="0.2">
      <c r="A51" s="21"/>
      <c r="B51" s="253" t="s">
        <v>209</v>
      </c>
      <c r="C51" s="114">
        <f>(C13+C19)*0.13</f>
        <v>510328.10399999999</v>
      </c>
      <c r="D51" s="183"/>
      <c r="E51" s="203"/>
    </row>
    <row r="52" spans="1:5" x14ac:dyDescent="0.2">
      <c r="A52" s="21"/>
      <c r="B52" s="256" t="s">
        <v>257</v>
      </c>
      <c r="C52" s="114">
        <f>5865</f>
        <v>5865</v>
      </c>
      <c r="D52" s="183"/>
      <c r="E52" s="203"/>
    </row>
    <row r="53" spans="1:5" x14ac:dyDescent="0.2">
      <c r="A53" s="21"/>
      <c r="B53" s="254" t="s">
        <v>44</v>
      </c>
      <c r="C53" s="178">
        <f>C33*0.13</f>
        <v>1560</v>
      </c>
      <c r="D53" s="183"/>
      <c r="E53" s="203"/>
    </row>
    <row r="54" spans="1:5" x14ac:dyDescent="0.2">
      <c r="A54" s="33"/>
      <c r="B54" s="79" t="s">
        <v>45</v>
      </c>
      <c r="C54" s="202">
        <f>SUM(C50:C53)</f>
        <v>556414.32400000002</v>
      </c>
      <c r="D54" s="183"/>
      <c r="E54" s="203"/>
    </row>
    <row r="55" spans="1:5" x14ac:dyDescent="0.2">
      <c r="A55" s="80"/>
      <c r="B55" s="81"/>
      <c r="C55" s="178"/>
      <c r="D55" s="183"/>
      <c r="E55" s="203"/>
    </row>
    <row r="56" spans="1:5" ht="15" x14ac:dyDescent="0.25">
      <c r="A56" s="84"/>
      <c r="B56" s="85"/>
      <c r="C56" s="204"/>
      <c r="D56" s="205"/>
      <c r="E56" s="206"/>
    </row>
    <row r="57" spans="1:5" ht="15.75" x14ac:dyDescent="0.2">
      <c r="A57" s="438" t="s">
        <v>13</v>
      </c>
      <c r="B57" s="439"/>
      <c r="C57" s="198">
        <f>SUM(C54)</f>
        <v>556414.32400000002</v>
      </c>
      <c r="D57" s="199">
        <f>SUM(D49:D55)</f>
        <v>556414.32400000002</v>
      </c>
      <c r="E57" s="199">
        <f>SUM(E48:E55)</f>
        <v>556414.32400000002</v>
      </c>
    </row>
    <row r="58" spans="1:5" ht="15.75" x14ac:dyDescent="0.25">
      <c r="A58" s="75"/>
      <c r="B58" s="76"/>
      <c r="C58" s="207"/>
      <c r="D58" s="196"/>
      <c r="E58" s="197"/>
    </row>
    <row r="59" spans="1:5" ht="15.75" x14ac:dyDescent="0.2">
      <c r="A59" s="18" t="s">
        <v>15</v>
      </c>
      <c r="B59" s="24"/>
      <c r="C59" s="200"/>
      <c r="D59" s="201"/>
      <c r="E59" s="208"/>
    </row>
    <row r="60" spans="1:5" ht="15.75" x14ac:dyDescent="0.2">
      <c r="A60" s="25" t="s">
        <v>16</v>
      </c>
      <c r="B60" s="24"/>
      <c r="C60" s="200"/>
      <c r="D60" s="181"/>
      <c r="E60" s="182">
        <f>SUM(D61:D65)</f>
        <v>100000</v>
      </c>
    </row>
    <row r="61" spans="1:5" ht="15.75" x14ac:dyDescent="0.2">
      <c r="A61" s="48" t="s">
        <v>17</v>
      </c>
      <c r="B61" s="24"/>
      <c r="C61" s="178"/>
      <c r="D61" s="181">
        <f>SUM(C62)</f>
        <v>0</v>
      </c>
      <c r="E61" s="154"/>
    </row>
    <row r="62" spans="1:5" x14ac:dyDescent="0.2">
      <c r="A62" s="64" t="s">
        <v>47</v>
      </c>
      <c r="B62" s="93" t="s">
        <v>48</v>
      </c>
      <c r="C62" s="209">
        <f>SUM(C61)</f>
        <v>0</v>
      </c>
      <c r="D62" s="210"/>
      <c r="E62" s="155"/>
    </row>
    <row r="63" spans="1:5" ht="15.75" x14ac:dyDescent="0.2">
      <c r="A63" s="48"/>
      <c r="B63" s="24"/>
      <c r="C63" s="200"/>
      <c r="D63" s="201"/>
      <c r="E63" s="156"/>
    </row>
    <row r="64" spans="1:5" ht="15.75" x14ac:dyDescent="0.2">
      <c r="A64" s="48" t="s">
        <v>18</v>
      </c>
      <c r="B64" s="24"/>
      <c r="C64" s="200"/>
      <c r="D64" s="181">
        <f>SUM(C67)</f>
        <v>100000</v>
      </c>
      <c r="E64" s="154"/>
    </row>
    <row r="65" spans="1:8" ht="15" x14ac:dyDescent="0.2">
      <c r="A65" s="90"/>
      <c r="B65" s="135" t="s">
        <v>49</v>
      </c>
      <c r="C65" s="178">
        <v>40000</v>
      </c>
      <c r="D65" s="201"/>
      <c r="E65" s="157"/>
    </row>
    <row r="66" spans="1:8" x14ac:dyDescent="0.2">
      <c r="A66" s="51"/>
      <c r="B66" s="136" t="s">
        <v>50</v>
      </c>
      <c r="C66" s="178">
        <v>60000</v>
      </c>
      <c r="D66" s="196"/>
      <c r="E66" s="149"/>
    </row>
    <row r="67" spans="1:8" x14ac:dyDescent="0.2">
      <c r="A67" s="49"/>
      <c r="B67" s="93" t="s">
        <v>51</v>
      </c>
      <c r="C67" s="209">
        <f>SUM(C65:C66)</f>
        <v>100000</v>
      </c>
      <c r="D67" s="211"/>
      <c r="E67" s="153"/>
    </row>
    <row r="68" spans="1:8" x14ac:dyDescent="0.2">
      <c r="A68" s="33"/>
      <c r="B68" s="78"/>
      <c r="C68" s="59"/>
      <c r="D68" s="73"/>
      <c r="E68" s="152"/>
    </row>
    <row r="69" spans="1:8" x14ac:dyDescent="0.2">
      <c r="A69" s="95"/>
      <c r="B69" s="96"/>
      <c r="C69" s="60"/>
      <c r="D69" s="73"/>
      <c r="E69" s="152"/>
    </row>
    <row r="70" spans="1:8" ht="15.75" x14ac:dyDescent="0.2">
      <c r="A70" s="25" t="s">
        <v>19</v>
      </c>
      <c r="B70" s="24"/>
      <c r="C70" s="212"/>
      <c r="D70" s="213"/>
      <c r="E70" s="214">
        <f>SUM(D71:D78)</f>
        <v>150000</v>
      </c>
    </row>
    <row r="71" spans="1:8" ht="15.75" x14ac:dyDescent="0.2">
      <c r="A71" s="48" t="s">
        <v>20</v>
      </c>
      <c r="B71" s="24"/>
      <c r="C71" s="212"/>
      <c r="D71" s="213">
        <f>SUM(C74)</f>
        <v>150000</v>
      </c>
      <c r="E71" s="214"/>
    </row>
    <row r="72" spans="1:8" x14ac:dyDescent="0.2">
      <c r="A72" s="51"/>
      <c r="B72" s="136" t="s">
        <v>168</v>
      </c>
      <c r="C72" s="215">
        <v>150000</v>
      </c>
      <c r="D72" s="193"/>
      <c r="E72" s="194"/>
    </row>
    <row r="73" spans="1:8" x14ac:dyDescent="0.2">
      <c r="A73" s="94"/>
      <c r="B73" s="143"/>
      <c r="C73" s="215"/>
      <c r="D73" s="193"/>
      <c r="E73" s="194"/>
    </row>
    <row r="74" spans="1:8" x14ac:dyDescent="0.2">
      <c r="A74" s="97"/>
      <c r="B74" s="93" t="s">
        <v>52</v>
      </c>
      <c r="C74" s="216">
        <f>SUM(C68:C73)</f>
        <v>150000</v>
      </c>
      <c r="D74" s="193"/>
      <c r="E74" s="194"/>
    </row>
    <row r="75" spans="1:8" x14ac:dyDescent="0.2">
      <c r="A75" s="55"/>
      <c r="B75" s="98"/>
      <c r="C75" s="179"/>
      <c r="D75" s="193"/>
      <c r="E75" s="194"/>
    </row>
    <row r="76" spans="1:8" x14ac:dyDescent="0.2">
      <c r="A76" s="55"/>
      <c r="B76" s="98"/>
      <c r="C76" s="179"/>
      <c r="D76" s="193"/>
      <c r="E76" s="194"/>
    </row>
    <row r="77" spans="1:8" ht="15.75" x14ac:dyDescent="0.2">
      <c r="A77" s="48" t="s">
        <v>21</v>
      </c>
      <c r="B77" s="24"/>
      <c r="C77" s="188"/>
      <c r="D77" s="213">
        <f>SUM(C79)</f>
        <v>0</v>
      </c>
      <c r="E77" s="214"/>
    </row>
    <row r="78" spans="1:8" x14ac:dyDescent="0.2">
      <c r="A78" s="51"/>
      <c r="B78" s="136" t="s">
        <v>53</v>
      </c>
      <c r="C78" s="179"/>
      <c r="D78" s="193"/>
      <c r="E78" s="194"/>
      <c r="H78">
        <f>127000*0.2</f>
        <v>25400</v>
      </c>
    </row>
    <row r="79" spans="1:8" x14ac:dyDescent="0.2">
      <c r="A79" s="55"/>
      <c r="B79" s="99" t="s">
        <v>54</v>
      </c>
      <c r="C79" s="216">
        <f>SUM(C78:C78)</f>
        <v>0</v>
      </c>
      <c r="D79" s="193"/>
      <c r="E79" s="194"/>
    </row>
    <row r="80" spans="1:8" x14ac:dyDescent="0.2">
      <c r="A80" s="55"/>
      <c r="B80" s="100"/>
      <c r="C80" s="188"/>
      <c r="D80" s="193"/>
      <c r="E80" s="194"/>
    </row>
    <row r="81" spans="1:7" x14ac:dyDescent="0.2">
      <c r="A81" s="55"/>
      <c r="B81" s="100"/>
      <c r="C81" s="59"/>
      <c r="D81" s="73"/>
      <c r="E81" s="152"/>
    </row>
    <row r="82" spans="1:7" ht="15.75" x14ac:dyDescent="0.2">
      <c r="A82" s="25" t="s">
        <v>27</v>
      </c>
      <c r="B82" s="24"/>
      <c r="C82" s="212"/>
      <c r="D82" s="213"/>
      <c r="E82" s="214">
        <f>SUM(D83:D99)</f>
        <v>5000</v>
      </c>
    </row>
    <row r="83" spans="1:7" ht="15.75" x14ac:dyDescent="0.2">
      <c r="A83" s="48" t="s">
        <v>22</v>
      </c>
      <c r="B83" s="24"/>
      <c r="C83" s="212"/>
      <c r="D83" s="213">
        <f>SUM(C87)</f>
        <v>0</v>
      </c>
      <c r="E83" s="214"/>
    </row>
    <row r="84" spans="1:7" x14ac:dyDescent="0.2">
      <c r="A84" s="94"/>
      <c r="B84" s="136" t="s">
        <v>55</v>
      </c>
      <c r="C84" s="179"/>
      <c r="D84" s="193"/>
      <c r="E84" s="194"/>
    </row>
    <row r="85" spans="1:7" x14ac:dyDescent="0.2">
      <c r="A85" s="94"/>
      <c r="B85" s="136" t="s">
        <v>56</v>
      </c>
      <c r="C85" s="179"/>
      <c r="D85" s="193"/>
      <c r="E85" s="194"/>
    </row>
    <row r="86" spans="1:7" x14ac:dyDescent="0.2">
      <c r="A86" s="67"/>
      <c r="B86" s="136" t="s">
        <v>57</v>
      </c>
      <c r="C86" s="179"/>
      <c r="D86" s="193"/>
      <c r="E86" s="194"/>
    </row>
    <row r="87" spans="1:7" x14ac:dyDescent="0.2">
      <c r="A87" s="101"/>
      <c r="B87" s="99" t="s">
        <v>58</v>
      </c>
      <c r="C87" s="216">
        <f>SUM(C84:C86)</f>
        <v>0</v>
      </c>
      <c r="D87" s="193"/>
      <c r="E87" s="194"/>
    </row>
    <row r="88" spans="1:7" x14ac:dyDescent="0.2">
      <c r="A88" s="101"/>
      <c r="B88" s="98"/>
      <c r="C88" s="179"/>
      <c r="D88" s="193"/>
      <c r="E88" s="194"/>
    </row>
    <row r="89" spans="1:7" ht="15.75" x14ac:dyDescent="0.2">
      <c r="A89" s="48" t="s">
        <v>59</v>
      </c>
      <c r="B89" s="24"/>
      <c r="C89" s="179"/>
      <c r="D89" s="213">
        <f>SUM(C91)</f>
        <v>0</v>
      </c>
      <c r="E89" s="214"/>
    </row>
    <row r="90" spans="1:7" x14ac:dyDescent="0.2">
      <c r="A90" s="67"/>
      <c r="B90" s="136" t="s">
        <v>60</v>
      </c>
      <c r="C90" s="179"/>
      <c r="D90" s="193"/>
      <c r="E90" s="194"/>
    </row>
    <row r="91" spans="1:7" x14ac:dyDescent="0.2">
      <c r="A91" s="101"/>
      <c r="B91" s="99" t="s">
        <v>61</v>
      </c>
      <c r="C91" s="216">
        <f>SUM(C90:C90)</f>
        <v>0</v>
      </c>
      <c r="D91" s="193"/>
      <c r="E91" s="194"/>
    </row>
    <row r="92" spans="1:7" x14ac:dyDescent="0.2">
      <c r="A92" s="101"/>
      <c r="B92" s="98"/>
      <c r="C92" s="179"/>
      <c r="D92" s="193"/>
      <c r="E92" s="194"/>
    </row>
    <row r="93" spans="1:7" ht="15.75" x14ac:dyDescent="0.2">
      <c r="A93" s="48" t="s">
        <v>62</v>
      </c>
      <c r="B93" s="24"/>
      <c r="C93" s="179"/>
      <c r="D93" s="213">
        <f>SUM(C96)</f>
        <v>5000</v>
      </c>
      <c r="E93" s="214"/>
    </row>
    <row r="94" spans="1:7" x14ac:dyDescent="0.2">
      <c r="A94" s="90"/>
      <c r="B94" s="136" t="s">
        <v>122</v>
      </c>
      <c r="C94" s="179">
        <v>5000</v>
      </c>
      <c r="D94" s="193"/>
      <c r="E94" s="194"/>
      <c r="G94" s="217"/>
    </row>
    <row r="95" spans="1:7" x14ac:dyDescent="0.2">
      <c r="A95" s="90"/>
      <c r="B95" s="136" t="s">
        <v>83</v>
      </c>
      <c r="C95" s="179"/>
      <c r="D95" s="193"/>
      <c r="E95" s="194"/>
    </row>
    <row r="96" spans="1:7" x14ac:dyDescent="0.2">
      <c r="A96" s="31"/>
      <c r="B96" s="99" t="s">
        <v>63</v>
      </c>
      <c r="C96" s="216">
        <f>SUM(C94:C95)</f>
        <v>5000</v>
      </c>
      <c r="D96" s="193"/>
      <c r="E96" s="194"/>
    </row>
    <row r="97" spans="1:6" ht="15.75" x14ac:dyDescent="0.2">
      <c r="A97" s="31"/>
      <c r="B97" s="30"/>
      <c r="C97" s="179"/>
      <c r="D97" s="193"/>
      <c r="E97" s="194"/>
    </row>
    <row r="98" spans="1:6" ht="15.75" x14ac:dyDescent="0.2">
      <c r="A98" s="22" t="s">
        <v>23</v>
      </c>
      <c r="B98" s="19"/>
      <c r="C98" s="179"/>
      <c r="D98" s="213">
        <f>SUM(C101)</f>
        <v>0</v>
      </c>
      <c r="E98" s="214"/>
    </row>
    <row r="99" spans="1:6" ht="25.5" x14ac:dyDescent="0.2">
      <c r="A99" s="32"/>
      <c r="B99" s="137" t="s">
        <v>84</v>
      </c>
      <c r="C99" s="179"/>
      <c r="D99" s="193"/>
      <c r="E99" s="194"/>
    </row>
    <row r="100" spans="1:6" x14ac:dyDescent="0.2">
      <c r="A100" s="32"/>
      <c r="B100" s="137"/>
      <c r="C100" s="179"/>
      <c r="D100" s="193"/>
      <c r="E100" s="194"/>
    </row>
    <row r="101" spans="1:6" x14ac:dyDescent="0.2">
      <c r="A101" s="102"/>
      <c r="B101" s="99" t="s">
        <v>64</v>
      </c>
      <c r="C101" s="216">
        <f>SUM(C99:C100)</f>
        <v>0</v>
      </c>
      <c r="D101" s="218"/>
      <c r="E101" s="219"/>
    </row>
    <row r="102" spans="1:6" x14ac:dyDescent="0.2">
      <c r="A102" s="102"/>
      <c r="B102" s="103"/>
      <c r="C102" s="216"/>
      <c r="D102" s="218"/>
      <c r="E102" s="219"/>
    </row>
    <row r="103" spans="1:6" ht="15.75" x14ac:dyDescent="0.2">
      <c r="A103" s="20" t="s">
        <v>65</v>
      </c>
      <c r="B103" s="19"/>
      <c r="C103" s="212"/>
      <c r="D103" s="213"/>
      <c r="E103" s="220">
        <f>SUM(D104:D108)</f>
        <v>20000</v>
      </c>
    </row>
    <row r="104" spans="1:6" ht="15.75" x14ac:dyDescent="0.2">
      <c r="A104" s="22" t="s">
        <v>24</v>
      </c>
      <c r="B104" s="19"/>
      <c r="C104" s="212"/>
      <c r="D104" s="213">
        <f>SUM(C106)</f>
        <v>20000</v>
      </c>
      <c r="E104" s="214"/>
    </row>
    <row r="105" spans="1:6" x14ac:dyDescent="0.2">
      <c r="A105" s="22"/>
      <c r="B105" s="137" t="s">
        <v>85</v>
      </c>
      <c r="C105" s="179">
        <v>20000</v>
      </c>
      <c r="D105" s="213"/>
      <c r="E105" s="220"/>
    </row>
    <row r="106" spans="1:6" x14ac:dyDescent="0.2">
      <c r="A106" s="105"/>
      <c r="B106" s="106" t="s">
        <v>66</v>
      </c>
      <c r="C106" s="216">
        <f>SUM(C105)</f>
        <v>20000</v>
      </c>
      <c r="D106" s="193"/>
      <c r="E106" s="194"/>
    </row>
    <row r="107" spans="1:6" x14ac:dyDescent="0.2">
      <c r="A107" s="105"/>
      <c r="B107" s="106"/>
      <c r="C107" s="216"/>
      <c r="D107" s="193"/>
      <c r="E107" s="194"/>
    </row>
    <row r="108" spans="1:6" s="140" customFormat="1" ht="15.75" x14ac:dyDescent="0.2">
      <c r="A108" s="22" t="s">
        <v>86</v>
      </c>
      <c r="B108" s="19"/>
      <c r="C108" s="212"/>
      <c r="D108" s="213">
        <f>SUM(C109)</f>
        <v>0</v>
      </c>
      <c r="E108" s="214"/>
      <c r="F108" s="139"/>
    </row>
    <row r="109" spans="1:6" s="142" customFormat="1" ht="12.75" customHeight="1" x14ac:dyDescent="0.2">
      <c r="A109" s="57"/>
      <c r="B109" s="141" t="s">
        <v>87</v>
      </c>
      <c r="C109" s="221"/>
      <c r="D109" s="222"/>
      <c r="E109" s="223"/>
    </row>
    <row r="110" spans="1:6" x14ac:dyDescent="0.2">
      <c r="A110" s="105"/>
      <c r="B110" s="106" t="s">
        <v>90</v>
      </c>
      <c r="C110" s="216">
        <f>SUM(C109)</f>
        <v>0</v>
      </c>
      <c r="D110" s="193"/>
      <c r="E110" s="194"/>
    </row>
    <row r="111" spans="1:6" x14ac:dyDescent="0.2">
      <c r="A111" s="72"/>
      <c r="B111" s="68"/>
      <c r="C111" s="202"/>
      <c r="D111" s="193"/>
      <c r="E111" s="194"/>
    </row>
    <row r="112" spans="1:6" ht="15.75" x14ac:dyDescent="0.2">
      <c r="A112" s="20" t="s">
        <v>25</v>
      </c>
      <c r="B112" s="19"/>
      <c r="C112" s="212"/>
      <c r="D112" s="181"/>
      <c r="E112" s="182">
        <f>SUM(D113:D126)</f>
        <v>75000</v>
      </c>
    </row>
    <row r="113" spans="1:6" ht="15.75" x14ac:dyDescent="0.2">
      <c r="A113" s="22" t="s">
        <v>26</v>
      </c>
      <c r="B113" s="19"/>
      <c r="C113" s="212"/>
      <c r="D113" s="181">
        <f>SUM(C124)</f>
        <v>75000</v>
      </c>
      <c r="E113" s="182"/>
    </row>
    <row r="114" spans="1:6" x14ac:dyDescent="0.2">
      <c r="A114" s="31"/>
      <c r="B114" s="69" t="s">
        <v>67</v>
      </c>
      <c r="C114" s="179">
        <f>(C62)*0.27</f>
        <v>0</v>
      </c>
      <c r="D114" s="193"/>
      <c r="E114" s="194"/>
    </row>
    <row r="115" spans="1:6" x14ac:dyDescent="0.2">
      <c r="A115" s="31"/>
      <c r="B115" s="69" t="s">
        <v>68</v>
      </c>
      <c r="C115" s="179">
        <f>C67*0.27</f>
        <v>27000</v>
      </c>
      <c r="D115" s="193"/>
      <c r="E115" s="194"/>
    </row>
    <row r="116" spans="1:6" x14ac:dyDescent="0.2">
      <c r="A116" s="31"/>
      <c r="B116" s="69" t="s">
        <v>69</v>
      </c>
      <c r="C116" s="179">
        <f>C72*0.05</f>
        <v>7500</v>
      </c>
      <c r="D116" s="193"/>
      <c r="E116" s="194"/>
    </row>
    <row r="117" spans="1:6" x14ac:dyDescent="0.2">
      <c r="A117" s="31"/>
      <c r="B117" s="69" t="s">
        <v>70</v>
      </c>
      <c r="C117" s="179">
        <f>C74*0.27</f>
        <v>40500</v>
      </c>
      <c r="D117" s="193"/>
      <c r="E117" s="194"/>
    </row>
    <row r="118" spans="1:6" x14ac:dyDescent="0.2">
      <c r="A118" s="108"/>
      <c r="B118" s="69" t="s">
        <v>71</v>
      </c>
      <c r="C118" s="179">
        <f>C79*0.27</f>
        <v>0</v>
      </c>
      <c r="D118" s="193"/>
      <c r="E118" s="194"/>
    </row>
    <row r="119" spans="1:6" x14ac:dyDescent="0.2">
      <c r="A119" s="108"/>
      <c r="B119" s="69" t="s">
        <v>30</v>
      </c>
      <c r="C119" s="179">
        <f>C87*0.27</f>
        <v>0</v>
      </c>
      <c r="D119" s="193"/>
      <c r="E119" s="194"/>
    </row>
    <row r="120" spans="1:6" x14ac:dyDescent="0.2">
      <c r="A120" s="72"/>
      <c r="B120" s="69" t="s">
        <v>72</v>
      </c>
      <c r="C120" s="179">
        <f>C91*0.27</f>
        <v>0</v>
      </c>
      <c r="D120" s="193"/>
      <c r="E120" s="194"/>
    </row>
    <row r="121" spans="1:6" x14ac:dyDescent="0.2">
      <c r="A121" s="72"/>
      <c r="B121" s="69" t="s">
        <v>91</v>
      </c>
      <c r="C121" s="179">
        <f>C95*0.27</f>
        <v>0</v>
      </c>
      <c r="D121" s="193"/>
      <c r="E121" s="194"/>
    </row>
    <row r="122" spans="1:6" x14ac:dyDescent="0.2">
      <c r="A122" s="72"/>
      <c r="B122" s="69" t="s">
        <v>73</v>
      </c>
      <c r="C122" s="179">
        <f>C101*0.27</f>
        <v>0</v>
      </c>
      <c r="D122" s="193"/>
      <c r="E122" s="194"/>
    </row>
    <row r="123" spans="1:6" x14ac:dyDescent="0.2">
      <c r="A123" s="72"/>
      <c r="B123" s="69" t="s">
        <v>92</v>
      </c>
      <c r="C123" s="179">
        <f>C110*0.27</f>
        <v>0</v>
      </c>
      <c r="D123" s="193"/>
      <c r="E123" s="194"/>
    </row>
    <row r="124" spans="1:6" x14ac:dyDescent="0.2">
      <c r="A124" s="72"/>
      <c r="B124" s="99" t="s">
        <v>74</v>
      </c>
      <c r="C124" s="209">
        <f>SUM(C114:C123)</f>
        <v>75000</v>
      </c>
      <c r="D124" s="193"/>
      <c r="E124" s="194"/>
    </row>
    <row r="125" spans="1:6" x14ac:dyDescent="0.2">
      <c r="A125" s="57"/>
      <c r="B125" s="68"/>
      <c r="C125" s="179"/>
      <c r="D125" s="193"/>
      <c r="E125" s="194"/>
    </row>
    <row r="126" spans="1:6" s="140" customFormat="1" ht="15.75" x14ac:dyDescent="0.2">
      <c r="A126" s="22" t="s">
        <v>88</v>
      </c>
      <c r="B126" s="19"/>
      <c r="C126" s="212"/>
      <c r="D126" s="213">
        <f>SUM(C127)</f>
        <v>0</v>
      </c>
      <c r="E126" s="214"/>
      <c r="F126" s="139"/>
    </row>
    <row r="127" spans="1:6" s="142" customFormat="1" ht="25.5" customHeight="1" x14ac:dyDescent="0.2">
      <c r="A127" s="57"/>
      <c r="B127" s="137" t="s">
        <v>89</v>
      </c>
      <c r="C127" s="188"/>
      <c r="D127" s="193"/>
      <c r="E127" s="224"/>
    </row>
    <row r="128" spans="1:6" x14ac:dyDescent="0.2">
      <c r="A128" s="57"/>
      <c r="B128" s="68"/>
      <c r="C128" s="60"/>
      <c r="D128" s="73"/>
      <c r="E128" s="152"/>
    </row>
    <row r="129" spans="1:5" x14ac:dyDescent="0.2">
      <c r="A129" s="57"/>
      <c r="B129" s="68"/>
      <c r="C129" s="60"/>
      <c r="D129" s="73"/>
      <c r="E129" s="152"/>
    </row>
    <row r="130" spans="1:5" ht="15.75" x14ac:dyDescent="0.2">
      <c r="A130" s="438" t="s">
        <v>3</v>
      </c>
      <c r="B130" s="439"/>
      <c r="C130" s="198">
        <f>SUM(C124+C127+C110+C106+C101+C96+C91+C87+C79+C74+C67+C62)</f>
        <v>350000</v>
      </c>
      <c r="D130" s="199">
        <f>SUM(D60:D127)</f>
        <v>350000</v>
      </c>
      <c r="E130" s="199">
        <f>SUM(E60:E125)</f>
        <v>350000</v>
      </c>
    </row>
    <row r="131" spans="1:5" x14ac:dyDescent="0.2">
      <c r="A131" s="55"/>
      <c r="B131" s="98"/>
      <c r="C131" s="171"/>
      <c r="D131" s="172"/>
      <c r="E131" s="173"/>
    </row>
    <row r="132" spans="1:5" ht="15.75" x14ac:dyDescent="0.2">
      <c r="A132" s="18" t="s">
        <v>28</v>
      </c>
      <c r="B132" s="34"/>
      <c r="C132" s="200"/>
      <c r="D132" s="225"/>
      <c r="E132" s="226">
        <f>SUM(D133:D136)</f>
        <v>0</v>
      </c>
    </row>
    <row r="133" spans="1:5" x14ac:dyDescent="0.2">
      <c r="A133" s="25" t="s">
        <v>75</v>
      </c>
      <c r="B133" s="26"/>
      <c r="C133" s="26"/>
      <c r="D133" s="181">
        <f>SUM(C134)</f>
        <v>0</v>
      </c>
      <c r="E133" s="226"/>
    </row>
    <row r="134" spans="1:5" x14ac:dyDescent="0.2">
      <c r="A134" s="51"/>
      <c r="B134" s="92"/>
      <c r="C134" s="178"/>
      <c r="D134" s="196"/>
      <c r="E134" s="197"/>
    </row>
    <row r="135" spans="1:5" x14ac:dyDescent="0.2">
      <c r="A135" s="55"/>
      <c r="B135" s="98"/>
      <c r="C135" s="227"/>
      <c r="D135" s="185"/>
      <c r="E135" s="186"/>
    </row>
    <row r="136" spans="1:5" x14ac:dyDescent="0.2">
      <c r="A136" s="25" t="s">
        <v>76</v>
      </c>
      <c r="B136" s="98"/>
      <c r="C136" s="227"/>
      <c r="D136" s="181">
        <f>SUM(C137)</f>
        <v>0</v>
      </c>
      <c r="E136" s="226"/>
    </row>
    <row r="137" spans="1:5" x14ac:dyDescent="0.2">
      <c r="A137" s="51"/>
      <c r="B137" s="92"/>
      <c r="C137" s="178">
        <f>C134*0.27</f>
        <v>0</v>
      </c>
      <c r="D137" s="196"/>
      <c r="E137" s="197"/>
    </row>
    <row r="138" spans="1:5" x14ac:dyDescent="0.2">
      <c r="A138" s="55"/>
      <c r="B138" s="98"/>
      <c r="C138" s="227"/>
      <c r="D138" s="185"/>
      <c r="E138" s="186"/>
    </row>
    <row r="139" spans="1:5" x14ac:dyDescent="0.2">
      <c r="A139" s="55"/>
      <c r="B139" s="98"/>
      <c r="C139" s="227"/>
      <c r="D139" s="185"/>
      <c r="E139" s="186"/>
    </row>
    <row r="140" spans="1:5" ht="15.75" x14ac:dyDescent="0.2">
      <c r="A140" s="438" t="s">
        <v>29</v>
      </c>
      <c r="B140" s="439"/>
      <c r="C140" s="198">
        <f>SUM(C133:C137)</f>
        <v>0</v>
      </c>
      <c r="D140" s="199">
        <f>SUM(D133:D139)</f>
        <v>0</v>
      </c>
      <c r="E140" s="199">
        <f>SUM(E132:E139)</f>
        <v>0</v>
      </c>
    </row>
    <row r="141" spans="1:5" x14ac:dyDescent="0.2">
      <c r="A141" s="74"/>
      <c r="B141" s="69"/>
      <c r="C141" s="179"/>
      <c r="D141" s="193"/>
      <c r="E141" s="194"/>
    </row>
    <row r="142" spans="1:5" x14ac:dyDescent="0.2">
      <c r="A142" s="74"/>
      <c r="B142" s="109"/>
      <c r="C142" s="188"/>
      <c r="D142" s="189"/>
      <c r="E142" s="192"/>
    </row>
    <row r="143" spans="1:5" ht="17.25" thickBot="1" x14ac:dyDescent="0.3">
      <c r="A143" s="110" t="s">
        <v>77</v>
      </c>
      <c r="B143" s="111"/>
      <c r="C143" s="111">
        <f>SUM(C140+C130+C57+C45)</f>
        <v>5186522.1239999998</v>
      </c>
      <c r="D143" s="228">
        <f>SUM(D140+D130+D57+D45)</f>
        <v>5186522.1239999998</v>
      </c>
      <c r="E143" s="228">
        <f>SUM(E140+E130+E57+E45)</f>
        <v>5186522.1239999998</v>
      </c>
    </row>
    <row r="144" spans="1:5" x14ac:dyDescent="0.2">
      <c r="C144" s="168"/>
      <c r="D144" s="168"/>
      <c r="E144" s="168"/>
    </row>
    <row r="145" spans="3:5" x14ac:dyDescent="0.2">
      <c r="C145" s="168"/>
      <c r="D145" s="168"/>
      <c r="E145" s="168"/>
    </row>
  </sheetData>
  <mergeCells count="8">
    <mergeCell ref="A130:B130"/>
    <mergeCell ref="A140:B140"/>
    <mergeCell ref="A2:B2"/>
    <mergeCell ref="A3:C3"/>
    <mergeCell ref="A4:C4"/>
    <mergeCell ref="A41:B41"/>
    <mergeCell ref="A45:B45"/>
    <mergeCell ref="A57:B57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81"/>
  <sheetViews>
    <sheetView view="pageBreakPreview" topLeftCell="A18" zoomScale="60" zoomScaleNormal="100" workbookViewId="0">
      <selection activeCell="C53" sqref="C53"/>
    </sheetView>
  </sheetViews>
  <sheetFormatPr defaultRowHeight="12.75" x14ac:dyDescent="0.2"/>
  <cols>
    <col min="1" max="1" width="10.140625" style="112" customWidth="1"/>
    <col min="2" max="2" width="77.140625" style="113" bestFit="1" customWidth="1"/>
    <col min="3" max="3" width="16.85546875" style="114" bestFit="1" customWidth="1"/>
    <col min="4" max="5" width="17.7109375" style="114" bestFit="1" customWidth="1"/>
  </cols>
  <sheetData>
    <row r="1" spans="1:5" x14ac:dyDescent="0.2">
      <c r="A1" s="35"/>
      <c r="B1" s="36" t="s">
        <v>0</v>
      </c>
      <c r="C1" s="37"/>
      <c r="D1" s="23" t="s">
        <v>31</v>
      </c>
      <c r="E1" s="38" t="s">
        <v>1</v>
      </c>
    </row>
    <row r="2" spans="1:5" x14ac:dyDescent="0.2">
      <c r="A2" s="429" t="s">
        <v>6</v>
      </c>
      <c r="B2" s="430"/>
      <c r="C2" s="29"/>
      <c r="D2" s="39"/>
      <c r="E2" s="40"/>
    </row>
    <row r="3" spans="1:5" ht="15" x14ac:dyDescent="0.2">
      <c r="A3" s="431" t="s">
        <v>81</v>
      </c>
      <c r="B3" s="432"/>
      <c r="C3" s="433"/>
      <c r="D3" s="41"/>
      <c r="E3" s="42"/>
    </row>
    <row r="4" spans="1:5" ht="30.75" customHeight="1" x14ac:dyDescent="0.2">
      <c r="A4" s="445" t="s">
        <v>82</v>
      </c>
      <c r="B4" s="446"/>
      <c r="C4" s="447"/>
      <c r="D4" s="41"/>
      <c r="E4" s="42"/>
    </row>
    <row r="5" spans="1:5" x14ac:dyDescent="0.2">
      <c r="A5" s="43"/>
      <c r="B5" s="44"/>
      <c r="C5" s="45"/>
      <c r="D5" s="46"/>
      <c r="E5" s="47"/>
    </row>
    <row r="6" spans="1:5" ht="15.75" x14ac:dyDescent="0.2">
      <c r="A6" s="18" t="s">
        <v>8</v>
      </c>
      <c r="B6" s="24"/>
      <c r="C6" s="124"/>
      <c r="D6" s="91"/>
      <c r="E6" s="91"/>
    </row>
    <row r="7" spans="1:5" x14ac:dyDescent="0.2">
      <c r="A7" s="25" t="s">
        <v>9</v>
      </c>
      <c r="B7" s="26"/>
      <c r="C7" s="170"/>
      <c r="D7" s="89"/>
      <c r="E7" s="181">
        <f>SUM(D8:D46)</f>
        <v>19554288.199999999</v>
      </c>
    </row>
    <row r="8" spans="1:5" ht="15.75" x14ac:dyDescent="0.2">
      <c r="A8" s="48" t="s">
        <v>10</v>
      </c>
      <c r="B8" s="24"/>
      <c r="C8" s="124"/>
      <c r="D8" s="183">
        <f>SUM(C29)</f>
        <v>19314161.199999999</v>
      </c>
      <c r="E8" s="164"/>
    </row>
    <row r="9" spans="1:5" x14ac:dyDescent="0.2">
      <c r="A9" s="49"/>
      <c r="B9" s="50" t="s">
        <v>199</v>
      </c>
      <c r="C9" s="305"/>
      <c r="D9" s="172"/>
      <c r="E9" s="177"/>
    </row>
    <row r="10" spans="1:5" x14ac:dyDescent="0.2">
      <c r="A10" s="49"/>
      <c r="B10" s="320" t="s">
        <v>198</v>
      </c>
      <c r="C10" s="305"/>
      <c r="D10" s="172"/>
      <c r="E10" s="177"/>
    </row>
    <row r="11" spans="1:5" x14ac:dyDescent="0.2">
      <c r="A11" s="49"/>
      <c r="B11" s="136" t="s">
        <v>213</v>
      </c>
      <c r="C11" s="227">
        <v>500000</v>
      </c>
      <c r="D11" s="172"/>
      <c r="E11" s="177"/>
    </row>
    <row r="12" spans="1:5" x14ac:dyDescent="0.2">
      <c r="A12" s="49"/>
      <c r="B12" s="135" t="s">
        <v>201</v>
      </c>
      <c r="C12" s="178">
        <f>282893*2</f>
        <v>565786</v>
      </c>
      <c r="D12" s="172"/>
      <c r="E12" s="177"/>
    </row>
    <row r="13" spans="1:5" x14ac:dyDescent="0.2">
      <c r="A13" s="49"/>
      <c r="B13" s="257"/>
      <c r="C13" s="306"/>
      <c r="D13" s="172"/>
      <c r="E13" s="177"/>
    </row>
    <row r="14" spans="1:5" x14ac:dyDescent="0.2">
      <c r="A14" s="49"/>
      <c r="B14" s="304"/>
      <c r="C14" s="305"/>
      <c r="D14" s="172"/>
      <c r="E14" s="177"/>
    </row>
    <row r="15" spans="1:5" s="145" customFormat="1" x14ac:dyDescent="0.2">
      <c r="A15" s="144"/>
      <c r="B15" s="320" t="s">
        <v>197</v>
      </c>
      <c r="C15" s="178"/>
      <c r="D15" s="54"/>
      <c r="E15" s="115"/>
    </row>
    <row r="16" spans="1:5" s="145" customFormat="1" x14ac:dyDescent="0.2">
      <c r="A16" s="144"/>
      <c r="B16" s="320" t="s">
        <v>200</v>
      </c>
      <c r="C16" s="178">
        <f>1*580000*11</f>
        <v>6380000</v>
      </c>
      <c r="D16" s="54"/>
      <c r="E16" s="115"/>
    </row>
    <row r="17" spans="1:5" s="145" customFormat="1" x14ac:dyDescent="0.2">
      <c r="A17" s="144"/>
      <c r="B17" s="135" t="s">
        <v>120</v>
      </c>
      <c r="C17" s="178">
        <f>2*282893*11</f>
        <v>6223646</v>
      </c>
      <c r="D17" s="54"/>
      <c r="E17" s="115"/>
    </row>
    <row r="18" spans="1:5" s="145" customFormat="1" x14ac:dyDescent="0.2">
      <c r="A18" s="144"/>
      <c r="B18" s="309"/>
      <c r="C18" s="306"/>
      <c r="D18" s="196"/>
      <c r="E18" s="232"/>
    </row>
    <row r="19" spans="1:5" s="145" customFormat="1" x14ac:dyDescent="0.2">
      <c r="A19" s="144"/>
      <c r="B19" s="309"/>
      <c r="C19" s="306"/>
      <c r="D19" s="196"/>
      <c r="E19" s="232"/>
    </row>
    <row r="20" spans="1:5" s="145" customFormat="1" x14ac:dyDescent="0.2">
      <c r="A20" s="144"/>
      <c r="B20" s="320" t="s">
        <v>197</v>
      </c>
      <c r="C20" s="306"/>
      <c r="D20" s="196"/>
      <c r="E20" s="232"/>
    </row>
    <row r="21" spans="1:5" s="145" customFormat="1" x14ac:dyDescent="0.2">
      <c r="A21" s="144"/>
      <c r="B21" s="320" t="s">
        <v>214</v>
      </c>
      <c r="C21" s="178">
        <f>11*400000</f>
        <v>4400000</v>
      </c>
      <c r="D21" s="196"/>
      <c r="E21" s="232"/>
    </row>
    <row r="22" spans="1:5" s="145" customFormat="1" x14ac:dyDescent="0.2">
      <c r="A22" s="144"/>
      <c r="B22" s="257"/>
      <c r="C22" s="306"/>
      <c r="D22" s="196"/>
      <c r="E22" s="232"/>
    </row>
    <row r="23" spans="1:5" s="145" customFormat="1" x14ac:dyDescent="0.2">
      <c r="A23" s="144"/>
      <c r="B23" s="257"/>
      <c r="C23" s="306"/>
      <c r="D23" s="54"/>
      <c r="E23" s="115"/>
    </row>
    <row r="24" spans="1:5" x14ac:dyDescent="0.2">
      <c r="A24" s="55"/>
      <c r="B24" s="56" t="s">
        <v>34</v>
      </c>
      <c r="C24" s="321">
        <f>SUM(C11:C21)</f>
        <v>18069432</v>
      </c>
      <c r="D24" s="172"/>
      <c r="E24" s="177"/>
    </row>
    <row r="25" spans="1:5" x14ac:dyDescent="0.2">
      <c r="A25" s="57"/>
      <c r="B25" s="318"/>
      <c r="C25" s="178"/>
      <c r="D25" s="54"/>
      <c r="E25" s="115"/>
    </row>
    <row r="27" spans="1:5" x14ac:dyDescent="0.2">
      <c r="A27" s="57"/>
      <c r="B27" s="318" t="s">
        <v>210</v>
      </c>
      <c r="C27" s="178">
        <f>C17*0.2</f>
        <v>1244729.2</v>
      </c>
      <c r="D27" s="54"/>
      <c r="E27" s="115"/>
    </row>
    <row r="28" spans="1:5" x14ac:dyDescent="0.2">
      <c r="A28" s="27"/>
      <c r="B28" s="322"/>
      <c r="C28" s="178"/>
      <c r="D28" s="63"/>
      <c r="E28" s="115"/>
    </row>
    <row r="29" spans="1:5" x14ac:dyDescent="0.2">
      <c r="A29" s="64"/>
      <c r="B29" s="65" t="s">
        <v>35</v>
      </c>
      <c r="C29" s="187">
        <f>SUM(C24+C27)</f>
        <v>19314161.199999999</v>
      </c>
      <c r="D29" s="174"/>
      <c r="E29" s="167"/>
    </row>
    <row r="30" spans="1:5" x14ac:dyDescent="0.2">
      <c r="A30" s="67"/>
      <c r="B30" s="62"/>
      <c r="C30" s="60"/>
      <c r="D30" s="63"/>
      <c r="E30" s="117"/>
    </row>
    <row r="31" spans="1:5" x14ac:dyDescent="0.2">
      <c r="A31" s="67"/>
      <c r="B31" s="62"/>
      <c r="C31" s="60"/>
      <c r="D31" s="63"/>
      <c r="E31" s="117"/>
    </row>
    <row r="32" spans="1:5" ht="15.75" x14ac:dyDescent="0.2">
      <c r="A32" s="22" t="s">
        <v>11</v>
      </c>
      <c r="B32" s="19"/>
      <c r="C32" s="188"/>
      <c r="D32" s="189">
        <f>SUM(C41)</f>
        <v>104788</v>
      </c>
      <c r="E32" s="229"/>
    </row>
    <row r="33" spans="1:5" x14ac:dyDescent="0.2">
      <c r="A33" s="31"/>
      <c r="B33" s="69" t="s">
        <v>36</v>
      </c>
      <c r="C33" s="179">
        <v>18288</v>
      </c>
      <c r="D33" s="189"/>
      <c r="E33" s="229"/>
    </row>
    <row r="34" spans="1:5" x14ac:dyDescent="0.2">
      <c r="A34" s="22"/>
      <c r="B34" s="69"/>
      <c r="C34" s="179"/>
      <c r="D34" s="189"/>
      <c r="E34" s="229"/>
    </row>
    <row r="35" spans="1:5" x14ac:dyDescent="0.2">
      <c r="A35" s="22"/>
      <c r="B35" s="69" t="s">
        <v>37</v>
      </c>
      <c r="C35" s="179"/>
      <c r="D35" s="189"/>
      <c r="E35" s="229"/>
    </row>
    <row r="36" spans="1:5" x14ac:dyDescent="0.2">
      <c r="A36" s="22"/>
      <c r="B36" s="69" t="s">
        <v>38</v>
      </c>
      <c r="C36" s="179"/>
      <c r="D36" s="189"/>
      <c r="E36" s="229"/>
    </row>
    <row r="37" spans="1:5" x14ac:dyDescent="0.2">
      <c r="A37" s="31"/>
      <c r="B37" s="69" t="s">
        <v>202</v>
      </c>
      <c r="C37" s="179">
        <f>4*1000*12</f>
        <v>48000</v>
      </c>
      <c r="D37" s="189"/>
      <c r="E37" s="229"/>
    </row>
    <row r="38" spans="1:5" x14ac:dyDescent="0.2">
      <c r="A38" s="31"/>
      <c r="B38" s="69"/>
      <c r="C38" s="179"/>
      <c r="D38" s="189"/>
      <c r="E38" s="229"/>
    </row>
    <row r="39" spans="1:5" x14ac:dyDescent="0.2">
      <c r="A39" s="31"/>
      <c r="B39" s="69" t="s">
        <v>215</v>
      </c>
      <c r="C39" s="179">
        <f>3500*11</f>
        <v>38500</v>
      </c>
      <c r="D39" s="189"/>
      <c r="E39" s="229"/>
    </row>
    <row r="40" spans="1:5" x14ac:dyDescent="0.2">
      <c r="A40" s="31"/>
      <c r="B40" s="310"/>
      <c r="C40" s="252"/>
      <c r="D40" s="189"/>
      <c r="E40" s="229"/>
    </row>
    <row r="41" spans="1:5" x14ac:dyDescent="0.2">
      <c r="A41" s="70"/>
      <c r="B41" s="71" t="s">
        <v>39</v>
      </c>
      <c r="C41" s="190">
        <f>SUM(C33:C39)</f>
        <v>104788</v>
      </c>
      <c r="D41" s="191"/>
      <c r="E41" s="230"/>
    </row>
    <row r="42" spans="1:5" ht="15.75" x14ac:dyDescent="0.2">
      <c r="A42" s="31"/>
      <c r="B42" s="30"/>
      <c r="C42" s="59"/>
      <c r="D42" s="63"/>
      <c r="E42" s="117"/>
    </row>
    <row r="43" spans="1:5" ht="15.75" x14ac:dyDescent="0.2">
      <c r="A43" s="31"/>
      <c r="B43" s="30"/>
      <c r="C43" s="188"/>
      <c r="D43" s="189"/>
      <c r="E43" s="229"/>
    </row>
    <row r="44" spans="1:5" ht="15.75" x14ac:dyDescent="0.2">
      <c r="A44" s="22" t="s">
        <v>12</v>
      </c>
      <c r="B44" s="19"/>
      <c r="C44" s="188"/>
      <c r="D44" s="189">
        <f>SUM(C46)</f>
        <v>135339</v>
      </c>
      <c r="E44" s="229"/>
    </row>
    <row r="45" spans="1:5" x14ac:dyDescent="0.2">
      <c r="A45" s="57"/>
      <c r="B45" s="418" t="s">
        <v>256</v>
      </c>
      <c r="C45" s="178">
        <v>135339</v>
      </c>
      <c r="D45" s="54"/>
      <c r="E45" s="115"/>
    </row>
    <row r="46" spans="1:5" x14ac:dyDescent="0.2">
      <c r="A46" s="55"/>
      <c r="B46" s="71" t="s">
        <v>40</v>
      </c>
      <c r="C46" s="419">
        <f>SUM(C45)</f>
        <v>135339</v>
      </c>
      <c r="D46" s="185"/>
      <c r="E46" s="231"/>
    </row>
    <row r="47" spans="1:5" x14ac:dyDescent="0.2">
      <c r="A47" s="57"/>
      <c r="B47" s="52"/>
      <c r="C47" s="179"/>
      <c r="D47" s="196"/>
      <c r="E47" s="232"/>
    </row>
    <row r="48" spans="1:5" x14ac:dyDescent="0.2">
      <c r="A48" s="25" t="s">
        <v>103</v>
      </c>
      <c r="B48" s="26"/>
      <c r="C48" s="26"/>
      <c r="D48" s="181"/>
      <c r="E48" s="181">
        <f>SUM(D49:D50)</f>
        <v>50000</v>
      </c>
    </row>
    <row r="49" spans="1:9" x14ac:dyDescent="0.2">
      <c r="A49" s="74"/>
      <c r="B49" s="69"/>
      <c r="C49" s="179"/>
      <c r="D49" s="193"/>
      <c r="E49" s="233"/>
    </row>
    <row r="50" spans="1:9" s="140" customFormat="1" ht="15.75" x14ac:dyDescent="0.2">
      <c r="A50" s="22" t="s">
        <v>101</v>
      </c>
      <c r="B50" s="19"/>
      <c r="C50" s="212"/>
      <c r="D50" s="213">
        <f>SUM(C51)</f>
        <v>50000</v>
      </c>
      <c r="E50" s="233"/>
      <c r="F50" s="158"/>
      <c r="G50" s="139"/>
      <c r="H50" s="139"/>
    </row>
    <row r="51" spans="1:9" s="140" customFormat="1" ht="15" x14ac:dyDescent="0.2">
      <c r="A51" s="22"/>
      <c r="B51" s="141" t="s">
        <v>102</v>
      </c>
      <c r="C51" s="234">
        <v>50000</v>
      </c>
      <c r="D51" s="222"/>
      <c r="E51" s="233"/>
      <c r="F51" s="158"/>
      <c r="G51" s="141"/>
      <c r="H51" s="141"/>
      <c r="I51" s="141"/>
    </row>
    <row r="52" spans="1:9" x14ac:dyDescent="0.2">
      <c r="A52" s="74"/>
      <c r="B52" s="69"/>
      <c r="C52" s="179"/>
      <c r="D52" s="193"/>
      <c r="E52" s="233"/>
    </row>
    <row r="53" spans="1:9" ht="15.75" x14ac:dyDescent="0.2">
      <c r="A53" s="438" t="s">
        <v>2</v>
      </c>
      <c r="B53" s="439"/>
      <c r="C53" s="198">
        <f>SUM(C46+C41+C29+C51)</f>
        <v>19604288.199999999</v>
      </c>
      <c r="D53" s="199">
        <f>SUM(D7:D52)</f>
        <v>19604288.199999999</v>
      </c>
      <c r="E53" s="235">
        <f>SUM(E7:E52)</f>
        <v>19604288.199999999</v>
      </c>
    </row>
    <row r="54" spans="1:9" x14ac:dyDescent="0.2">
      <c r="A54" s="57"/>
      <c r="B54" s="66"/>
      <c r="C54" s="59"/>
      <c r="D54" s="63"/>
      <c r="E54" s="117"/>
    </row>
    <row r="55" spans="1:9" ht="15.75" x14ac:dyDescent="0.25">
      <c r="A55" s="75"/>
      <c r="B55" s="76"/>
      <c r="C55" s="77"/>
      <c r="D55" s="54"/>
      <c r="E55" s="115"/>
    </row>
    <row r="56" spans="1:9" ht="15.75" x14ac:dyDescent="0.2">
      <c r="A56" s="18" t="s">
        <v>14</v>
      </c>
      <c r="B56" s="24"/>
      <c r="C56" s="124"/>
      <c r="D56" s="91"/>
      <c r="E56" s="183">
        <f>SUM(D57:D67)</f>
        <v>2574984.7560000001</v>
      </c>
    </row>
    <row r="57" spans="1:9" x14ac:dyDescent="0.2">
      <c r="A57" s="33" t="s">
        <v>43</v>
      </c>
      <c r="B57" s="78"/>
      <c r="C57" s="107"/>
      <c r="D57" s="183">
        <f>SUM(C65)</f>
        <v>2553390.7560000001</v>
      </c>
      <c r="E57" s="164"/>
    </row>
    <row r="58" spans="1:9" x14ac:dyDescent="0.2">
      <c r="A58" s="21"/>
      <c r="B58" s="253" t="s">
        <v>203</v>
      </c>
      <c r="C58" s="179">
        <f>(C11+C12)*0.13</f>
        <v>138552.18</v>
      </c>
      <c r="D58" s="189"/>
      <c r="E58" s="117"/>
    </row>
    <row r="59" spans="1:9" x14ac:dyDescent="0.2">
      <c r="A59" s="21"/>
      <c r="B59" s="253" t="s">
        <v>204</v>
      </c>
      <c r="C59" s="179">
        <f>(C16+C17+C21+C27)*0.13</f>
        <v>2372288.7760000001</v>
      </c>
      <c r="D59" s="189"/>
      <c r="E59" s="117"/>
    </row>
    <row r="60" spans="1:9" x14ac:dyDescent="0.2">
      <c r="A60" s="21"/>
      <c r="B60" s="256" t="s">
        <v>257</v>
      </c>
      <c r="C60" s="179">
        <f>17595</f>
        <v>17595</v>
      </c>
      <c r="D60" s="189"/>
      <c r="E60" s="117"/>
    </row>
    <row r="61" spans="1:9" x14ac:dyDescent="0.2">
      <c r="A61" s="21"/>
      <c r="B61" s="254" t="s">
        <v>44</v>
      </c>
      <c r="C61" s="179">
        <f>C37*0.13</f>
        <v>6240</v>
      </c>
      <c r="D61" s="189"/>
      <c r="E61" s="117"/>
    </row>
    <row r="62" spans="1:9" x14ac:dyDescent="0.2">
      <c r="A62" s="21"/>
      <c r="B62" s="159" t="s">
        <v>205</v>
      </c>
      <c r="C62" s="179">
        <f>50000*1.18*0.13</f>
        <v>7670</v>
      </c>
      <c r="D62" s="189"/>
      <c r="E62" s="117"/>
    </row>
    <row r="63" spans="1:9" x14ac:dyDescent="0.2">
      <c r="A63" s="21"/>
      <c r="B63" s="159" t="s">
        <v>218</v>
      </c>
      <c r="C63" s="179">
        <f>72000*1.18*0.13</f>
        <v>11044.800000000001</v>
      </c>
      <c r="D63" s="189"/>
      <c r="E63" s="117"/>
    </row>
    <row r="64" spans="1:9" x14ac:dyDescent="0.2">
      <c r="A64" s="21"/>
      <c r="B64" s="159"/>
      <c r="C64" s="179"/>
      <c r="D64" s="189"/>
      <c r="E64" s="117"/>
    </row>
    <row r="65" spans="1:7" x14ac:dyDescent="0.2">
      <c r="A65" s="33"/>
      <c r="B65" s="79" t="s">
        <v>45</v>
      </c>
      <c r="C65" s="202">
        <f>SUM(C58:C63)</f>
        <v>2553390.7560000001</v>
      </c>
      <c r="D65" s="183"/>
      <c r="E65" s="165"/>
    </row>
    <row r="66" spans="1:7" x14ac:dyDescent="0.2">
      <c r="A66" s="80"/>
      <c r="B66" s="259"/>
      <c r="C66" s="179"/>
      <c r="D66" s="189"/>
      <c r="E66" s="117"/>
    </row>
    <row r="67" spans="1:7" ht="15" x14ac:dyDescent="0.25">
      <c r="A67" s="21" t="s">
        <v>46</v>
      </c>
      <c r="B67" s="82"/>
      <c r="C67" s="82"/>
      <c r="D67" s="189">
        <f>SUM(C70)</f>
        <v>21594</v>
      </c>
      <c r="E67" s="63"/>
      <c r="G67" s="258" t="s">
        <v>121</v>
      </c>
    </row>
    <row r="68" spans="1:7" x14ac:dyDescent="0.2">
      <c r="A68" s="72"/>
      <c r="B68" s="159" t="s">
        <v>216</v>
      </c>
      <c r="C68" s="179">
        <f>50000*1.18*0.15</f>
        <v>8850</v>
      </c>
      <c r="D68" s="325"/>
      <c r="E68" s="119"/>
    </row>
    <row r="69" spans="1:7" x14ac:dyDescent="0.2">
      <c r="A69" s="72"/>
      <c r="B69" s="159" t="s">
        <v>217</v>
      </c>
      <c r="C69" s="179">
        <f>72000*1.18*0.15</f>
        <v>12744</v>
      </c>
      <c r="D69" s="325"/>
      <c r="E69" s="119"/>
    </row>
    <row r="70" spans="1:7" ht="15" x14ac:dyDescent="0.25">
      <c r="A70" s="84"/>
      <c r="B70" s="79" t="s">
        <v>45</v>
      </c>
      <c r="C70" s="202">
        <f>SUM(C68:C69)</f>
        <v>21594</v>
      </c>
      <c r="D70" s="86"/>
      <c r="E70" s="120"/>
    </row>
    <row r="71" spans="1:7" ht="15.75" x14ac:dyDescent="0.2">
      <c r="A71" s="438" t="s">
        <v>13</v>
      </c>
      <c r="B71" s="439"/>
      <c r="C71" s="198">
        <f>SUM(C70+C65)</f>
        <v>2574984.7560000001</v>
      </c>
      <c r="D71" s="199">
        <f>SUM(D57:D67)</f>
        <v>2574984.7560000001</v>
      </c>
      <c r="E71" s="235">
        <f>SUM(E56:E67)</f>
        <v>2574984.7560000001</v>
      </c>
    </row>
    <row r="72" spans="1:7" ht="15.75" x14ac:dyDescent="0.25">
      <c r="A72" s="75"/>
      <c r="B72" s="76"/>
      <c r="C72" s="207"/>
      <c r="D72" s="196"/>
      <c r="E72" s="232"/>
    </row>
    <row r="73" spans="1:7" ht="15.75" x14ac:dyDescent="0.2">
      <c r="A73" s="18" t="s">
        <v>15</v>
      </c>
      <c r="B73" s="24"/>
      <c r="C73" s="87"/>
      <c r="D73" s="88"/>
      <c r="E73" s="88"/>
    </row>
    <row r="74" spans="1:7" ht="15.75" x14ac:dyDescent="0.2">
      <c r="A74" s="25" t="s">
        <v>16</v>
      </c>
      <c r="B74" s="24"/>
      <c r="C74" s="87"/>
      <c r="D74" s="181"/>
      <c r="E74" s="181">
        <f>SUM(D75:D80)</f>
        <v>1410000</v>
      </c>
    </row>
    <row r="75" spans="1:7" ht="15.75" x14ac:dyDescent="0.2">
      <c r="A75" s="48" t="s">
        <v>17</v>
      </c>
      <c r="B75" s="24"/>
      <c r="C75" s="87"/>
      <c r="D75" s="181">
        <f>SUM(C77)</f>
        <v>60000</v>
      </c>
      <c r="E75" s="181"/>
    </row>
    <row r="76" spans="1:7" ht="15" x14ac:dyDescent="0.2">
      <c r="A76" s="90"/>
      <c r="B76" s="135" t="s">
        <v>95</v>
      </c>
      <c r="C76" s="178">
        <v>60000</v>
      </c>
      <c r="D76" s="201"/>
      <c r="E76" s="236"/>
    </row>
    <row r="77" spans="1:7" x14ac:dyDescent="0.2">
      <c r="A77" s="64" t="s">
        <v>47</v>
      </c>
      <c r="B77" s="93" t="s">
        <v>48</v>
      </c>
      <c r="C77" s="209">
        <f>SUM(C76)</f>
        <v>60000</v>
      </c>
      <c r="D77" s="210"/>
      <c r="E77" s="237"/>
    </row>
    <row r="78" spans="1:7" ht="15.75" x14ac:dyDescent="0.2">
      <c r="A78" s="48"/>
      <c r="B78" s="24"/>
      <c r="C78" s="200"/>
      <c r="D78" s="201"/>
      <c r="E78" s="236"/>
    </row>
    <row r="79" spans="1:7" ht="15.75" x14ac:dyDescent="0.2">
      <c r="A79" s="48" t="s">
        <v>18</v>
      </c>
      <c r="B79" s="24"/>
      <c r="C79" s="200"/>
      <c r="D79" s="181">
        <f>SUM(C85)</f>
        <v>1350000</v>
      </c>
      <c r="E79" s="181"/>
    </row>
    <row r="80" spans="1:7" ht="15" x14ac:dyDescent="0.2">
      <c r="A80" s="90"/>
      <c r="B80" s="135" t="s">
        <v>49</v>
      </c>
      <c r="C80" s="178">
        <v>250000</v>
      </c>
      <c r="D80" s="201"/>
      <c r="E80" s="236"/>
    </row>
    <row r="81" spans="1:5" ht="15" x14ac:dyDescent="0.2">
      <c r="A81" s="90"/>
      <c r="B81" s="135" t="s">
        <v>104</v>
      </c>
      <c r="C81" s="178">
        <v>600000</v>
      </c>
      <c r="D81" s="201"/>
      <c r="E81" s="236"/>
    </row>
    <row r="82" spans="1:5" x14ac:dyDescent="0.2">
      <c r="A82" s="51"/>
      <c r="B82" s="136" t="s">
        <v>167</v>
      </c>
      <c r="C82" s="178"/>
      <c r="D82" s="54"/>
      <c r="E82" s="115"/>
    </row>
    <row r="83" spans="1:5" x14ac:dyDescent="0.2">
      <c r="A83" s="51"/>
      <c r="B83" s="136" t="s">
        <v>117</v>
      </c>
      <c r="C83" s="178">
        <v>350000</v>
      </c>
      <c r="D83" s="54"/>
      <c r="E83" s="115"/>
    </row>
    <row r="84" spans="1:5" x14ac:dyDescent="0.2">
      <c r="A84" s="51"/>
      <c r="B84" s="136" t="s">
        <v>119</v>
      </c>
      <c r="C84" s="178">
        <v>150000</v>
      </c>
      <c r="D84" s="54"/>
      <c r="E84" s="115"/>
    </row>
    <row r="85" spans="1:5" x14ac:dyDescent="0.2">
      <c r="A85" s="49"/>
      <c r="B85" s="93" t="s">
        <v>51</v>
      </c>
      <c r="C85" s="209">
        <f>SUM(C80:C84)</f>
        <v>1350000</v>
      </c>
      <c r="D85" s="83"/>
      <c r="E85" s="119"/>
    </row>
    <row r="86" spans="1:5" x14ac:dyDescent="0.2">
      <c r="A86" s="33"/>
      <c r="B86" s="78"/>
      <c r="C86" s="202"/>
      <c r="D86" s="73"/>
      <c r="E86" s="118"/>
    </row>
    <row r="87" spans="1:5" x14ac:dyDescent="0.2">
      <c r="A87" s="95"/>
      <c r="B87" s="96"/>
      <c r="C87" s="60"/>
      <c r="D87" s="73"/>
      <c r="E87" s="118"/>
    </row>
    <row r="88" spans="1:5" ht="15.75" x14ac:dyDescent="0.2">
      <c r="A88" s="25" t="s">
        <v>19</v>
      </c>
      <c r="B88" s="24"/>
      <c r="C88" s="87"/>
      <c r="D88" s="181"/>
      <c r="E88" s="181">
        <f>SUM(D89:D97)</f>
        <v>472000</v>
      </c>
    </row>
    <row r="89" spans="1:5" ht="15.75" x14ac:dyDescent="0.2">
      <c r="A89" s="48" t="s">
        <v>20</v>
      </c>
      <c r="B89" s="24"/>
      <c r="C89" s="87"/>
      <c r="D89" s="181">
        <f>SUM(C93)</f>
        <v>400000</v>
      </c>
      <c r="E89" s="181"/>
    </row>
    <row r="90" spans="1:5" x14ac:dyDescent="0.2">
      <c r="A90" s="51"/>
      <c r="B90" s="135" t="s">
        <v>116</v>
      </c>
      <c r="C90" s="238">
        <v>150000</v>
      </c>
      <c r="D90" s="54"/>
      <c r="E90" s="115"/>
    </row>
    <row r="91" spans="1:5" ht="25.5" x14ac:dyDescent="0.2">
      <c r="A91" s="51"/>
      <c r="B91" s="135" t="s">
        <v>112</v>
      </c>
      <c r="C91" s="239">
        <v>50000</v>
      </c>
      <c r="D91" s="54"/>
      <c r="E91" s="115"/>
    </row>
    <row r="92" spans="1:5" ht="25.5" x14ac:dyDescent="0.2">
      <c r="A92" s="32"/>
      <c r="B92" s="135" t="s">
        <v>180</v>
      </c>
      <c r="C92" s="179">
        <v>200000</v>
      </c>
      <c r="D92" s="73"/>
      <c r="E92" s="118"/>
    </row>
    <row r="93" spans="1:5" x14ac:dyDescent="0.2">
      <c r="A93" s="97"/>
      <c r="B93" s="93" t="s">
        <v>52</v>
      </c>
      <c r="C93" s="216">
        <f>SUM(C90:C92)</f>
        <v>400000</v>
      </c>
      <c r="D93" s="73"/>
      <c r="E93" s="118"/>
    </row>
    <row r="94" spans="1:5" x14ac:dyDescent="0.2">
      <c r="A94" s="55"/>
      <c r="B94" s="98"/>
      <c r="C94" s="60"/>
      <c r="D94" s="73"/>
      <c r="E94" s="118"/>
    </row>
    <row r="95" spans="1:5" x14ac:dyDescent="0.2">
      <c r="A95" s="55"/>
      <c r="B95" s="98"/>
      <c r="C95" s="60"/>
      <c r="D95" s="73"/>
      <c r="E95" s="118"/>
    </row>
    <row r="96" spans="1:5" ht="15.75" x14ac:dyDescent="0.2">
      <c r="A96" s="48" t="s">
        <v>21</v>
      </c>
      <c r="B96" s="24"/>
      <c r="C96" s="188"/>
      <c r="D96" s="213">
        <f>SUM(C98)</f>
        <v>72000</v>
      </c>
      <c r="E96" s="213"/>
    </row>
    <row r="97" spans="1:11" x14ac:dyDescent="0.2">
      <c r="A97" s="51"/>
      <c r="B97" s="136" t="s">
        <v>118</v>
      </c>
      <c r="C97" s="179">
        <v>72000</v>
      </c>
      <c r="D97" s="193"/>
      <c r="E97" s="233"/>
    </row>
    <row r="98" spans="1:11" x14ac:dyDescent="0.2">
      <c r="A98" s="55"/>
      <c r="B98" s="99" t="s">
        <v>54</v>
      </c>
      <c r="C98" s="216">
        <f>SUM(C97:C97)</f>
        <v>72000</v>
      </c>
      <c r="D98" s="193"/>
      <c r="E98" s="233"/>
    </row>
    <row r="99" spans="1:11" x14ac:dyDescent="0.2">
      <c r="A99" s="55"/>
      <c r="B99" s="100"/>
      <c r="C99" s="59"/>
      <c r="D99" s="73"/>
      <c r="E99" s="118"/>
      <c r="K99" s="145"/>
    </row>
    <row r="100" spans="1:11" x14ac:dyDescent="0.2">
      <c r="A100" s="55"/>
      <c r="B100" s="100"/>
      <c r="C100" s="59"/>
      <c r="D100" s="73"/>
      <c r="E100" s="118"/>
    </row>
    <row r="101" spans="1:11" ht="15.75" x14ac:dyDescent="0.2">
      <c r="A101" s="25" t="s">
        <v>27</v>
      </c>
      <c r="B101" s="24"/>
      <c r="C101" s="212"/>
      <c r="D101" s="213"/>
      <c r="E101" s="213">
        <f>SUM(D102:D123)</f>
        <v>6065000</v>
      </c>
    </row>
    <row r="102" spans="1:11" ht="15.75" x14ac:dyDescent="0.2">
      <c r="A102" s="48" t="s">
        <v>22</v>
      </c>
      <c r="B102" s="24"/>
      <c r="C102" s="212"/>
      <c r="D102" s="213">
        <f>SUM(C107)</f>
        <v>2100000</v>
      </c>
      <c r="E102" s="213"/>
    </row>
    <row r="103" spans="1:11" x14ac:dyDescent="0.2">
      <c r="A103" s="94"/>
      <c r="B103" s="136" t="s">
        <v>55</v>
      </c>
      <c r="C103" s="179">
        <v>1500000</v>
      </c>
      <c r="D103" s="193"/>
      <c r="E103" s="233"/>
    </row>
    <row r="104" spans="1:11" x14ac:dyDescent="0.2">
      <c r="A104" s="94"/>
      <c r="B104" s="136" t="s">
        <v>56</v>
      </c>
      <c r="C104" s="179"/>
      <c r="D104" s="193"/>
      <c r="E104" s="233"/>
    </row>
    <row r="105" spans="1:11" x14ac:dyDescent="0.2">
      <c r="A105" s="94"/>
      <c r="B105" s="136" t="s">
        <v>175</v>
      </c>
      <c r="C105" s="179">
        <v>400000</v>
      </c>
      <c r="D105" s="193"/>
      <c r="E105" s="233"/>
    </row>
    <row r="106" spans="1:11" x14ac:dyDescent="0.2">
      <c r="A106" s="67"/>
      <c r="B106" s="136" t="s">
        <v>57</v>
      </c>
      <c r="C106" s="179">
        <v>200000</v>
      </c>
      <c r="D106" s="193"/>
      <c r="E106" s="233"/>
    </row>
    <row r="107" spans="1:11" x14ac:dyDescent="0.2">
      <c r="A107" s="101"/>
      <c r="B107" s="99" t="s">
        <v>58</v>
      </c>
      <c r="C107" s="216">
        <f>SUM(C103:C106)</f>
        <v>2100000</v>
      </c>
      <c r="D107" s="193"/>
      <c r="E107" s="233"/>
    </row>
    <row r="108" spans="1:11" x14ac:dyDescent="0.2">
      <c r="A108" s="101"/>
      <c r="B108" s="98"/>
      <c r="C108" s="53"/>
      <c r="D108" s="73"/>
      <c r="E108" s="118"/>
    </row>
    <row r="109" spans="1:11" ht="15.75" x14ac:dyDescent="0.2">
      <c r="A109" s="48" t="s">
        <v>59</v>
      </c>
      <c r="B109" s="24"/>
      <c r="C109" s="178"/>
      <c r="D109" s="181">
        <f>SUM(C111)</f>
        <v>200000</v>
      </c>
      <c r="E109" s="89"/>
    </row>
    <row r="110" spans="1:11" x14ac:dyDescent="0.2">
      <c r="A110" s="67"/>
      <c r="B110" s="136" t="s">
        <v>60</v>
      </c>
      <c r="C110" s="178">
        <v>200000</v>
      </c>
      <c r="D110" s="196"/>
      <c r="E110" s="115"/>
    </row>
    <row r="111" spans="1:11" x14ac:dyDescent="0.2">
      <c r="A111" s="101"/>
      <c r="B111" s="99" t="s">
        <v>61</v>
      </c>
      <c r="C111" s="209">
        <f>SUM(C110:C110)</f>
        <v>200000</v>
      </c>
      <c r="D111" s="196"/>
      <c r="E111" s="118"/>
    </row>
    <row r="112" spans="1:11" x14ac:dyDescent="0.2">
      <c r="A112" s="101"/>
      <c r="B112" s="98"/>
      <c r="C112" s="53"/>
      <c r="D112" s="73"/>
      <c r="E112" s="118"/>
    </row>
    <row r="113" spans="1:10" ht="15.75" x14ac:dyDescent="0.2">
      <c r="A113" s="48" t="s">
        <v>229</v>
      </c>
      <c r="B113" s="24"/>
      <c r="C113" s="178"/>
      <c r="D113" s="181">
        <f>SUM(C115)</f>
        <v>1350000</v>
      </c>
      <c r="E113" s="89"/>
    </row>
    <row r="114" spans="1:10" x14ac:dyDescent="0.2">
      <c r="A114" s="67"/>
      <c r="B114" s="136" t="s">
        <v>230</v>
      </c>
      <c r="C114" s="179">
        <v>1350000</v>
      </c>
      <c r="D114" s="196"/>
      <c r="E114" s="115"/>
    </row>
    <row r="115" spans="1:10" x14ac:dyDescent="0.2">
      <c r="A115" s="101"/>
      <c r="B115" s="99" t="s">
        <v>231</v>
      </c>
      <c r="C115" s="209">
        <f>SUM(C114:C114)</f>
        <v>1350000</v>
      </c>
      <c r="D115" s="196"/>
      <c r="E115" s="118"/>
    </row>
    <row r="116" spans="1:10" x14ac:dyDescent="0.2">
      <c r="A116" s="101"/>
      <c r="B116" s="98"/>
      <c r="C116" s="53"/>
      <c r="D116" s="73"/>
      <c r="E116" s="118"/>
    </row>
    <row r="117" spans="1:10" ht="15.75" x14ac:dyDescent="0.2">
      <c r="A117" s="48" t="s">
        <v>62</v>
      </c>
      <c r="B117" s="24"/>
      <c r="C117" s="53"/>
      <c r="D117" s="181">
        <f>SUM(C120)</f>
        <v>115000</v>
      </c>
      <c r="E117" s="89"/>
    </row>
    <row r="118" spans="1:10" ht="26.25" customHeight="1" x14ac:dyDescent="0.2">
      <c r="A118" s="90"/>
      <c r="B118" s="135" t="s">
        <v>219</v>
      </c>
      <c r="C118" s="178">
        <v>50000</v>
      </c>
      <c r="D118" s="54"/>
      <c r="E118" s="115"/>
      <c r="J118" s="145"/>
    </row>
    <row r="119" spans="1:10" x14ac:dyDescent="0.2">
      <c r="A119" s="90"/>
      <c r="B119" s="136" t="s">
        <v>83</v>
      </c>
      <c r="C119" s="178">
        <v>65000</v>
      </c>
      <c r="D119" s="54"/>
      <c r="E119" s="115"/>
    </row>
    <row r="120" spans="1:10" x14ac:dyDescent="0.2">
      <c r="A120" s="31"/>
      <c r="B120" s="99" t="s">
        <v>63</v>
      </c>
      <c r="C120" s="209">
        <f>SUM(C118:C119)</f>
        <v>115000</v>
      </c>
      <c r="D120" s="73"/>
      <c r="E120" s="118"/>
    </row>
    <row r="121" spans="1:10" ht="15.75" x14ac:dyDescent="0.2">
      <c r="A121" s="31"/>
      <c r="B121" s="30"/>
      <c r="C121" s="53"/>
      <c r="D121" s="73"/>
      <c r="E121" s="118"/>
    </row>
    <row r="122" spans="1:10" ht="15.75" x14ac:dyDescent="0.2">
      <c r="A122" s="22" t="s">
        <v>23</v>
      </c>
      <c r="B122" s="19"/>
      <c r="C122" s="60"/>
      <c r="D122" s="213">
        <f>SUM(C139)</f>
        <v>2300000</v>
      </c>
      <c r="E122" s="169"/>
    </row>
    <row r="123" spans="1:10" x14ac:dyDescent="0.2">
      <c r="A123" s="32"/>
      <c r="B123" s="137" t="s">
        <v>174</v>
      </c>
      <c r="C123" s="179"/>
      <c r="D123" s="73"/>
      <c r="E123" s="118"/>
    </row>
    <row r="124" spans="1:10" s="163" customFormat="1" ht="12" x14ac:dyDescent="0.2">
      <c r="A124" s="160"/>
      <c r="B124" s="313" t="s">
        <v>176</v>
      </c>
      <c r="C124" s="314">
        <v>500000</v>
      </c>
      <c r="D124" s="161"/>
      <c r="E124" s="162"/>
    </row>
    <row r="125" spans="1:10" s="163" customFormat="1" ht="12" x14ac:dyDescent="0.2">
      <c r="A125" s="160"/>
      <c r="B125" s="313" t="s">
        <v>182</v>
      </c>
      <c r="C125" s="314">
        <v>300000</v>
      </c>
      <c r="D125" s="161"/>
      <c r="E125" s="162"/>
    </row>
    <row r="126" spans="1:10" s="163" customFormat="1" ht="12" x14ac:dyDescent="0.2">
      <c r="A126" s="160"/>
      <c r="B126" s="313" t="s">
        <v>184</v>
      </c>
      <c r="C126" s="314">
        <v>100000</v>
      </c>
      <c r="D126" s="161"/>
      <c r="E126" s="162"/>
    </row>
    <row r="127" spans="1:10" s="163" customFormat="1" ht="12" x14ac:dyDescent="0.2">
      <c r="A127" s="160"/>
      <c r="B127" s="313" t="s">
        <v>183</v>
      </c>
      <c r="C127" s="314">
        <v>50000</v>
      </c>
      <c r="D127" s="161"/>
      <c r="E127" s="162"/>
    </row>
    <row r="128" spans="1:10" x14ac:dyDescent="0.2">
      <c r="A128" s="32"/>
      <c r="B128" s="137" t="s">
        <v>96</v>
      </c>
      <c r="C128" s="179">
        <v>50000</v>
      </c>
      <c r="D128" s="73"/>
      <c r="E128" s="118"/>
    </row>
    <row r="129" spans="1:5" x14ac:dyDescent="0.2">
      <c r="A129" s="32"/>
      <c r="B129" s="137" t="s">
        <v>99</v>
      </c>
      <c r="C129" s="179">
        <v>20000</v>
      </c>
      <c r="D129" s="73"/>
      <c r="E129" s="118"/>
    </row>
    <row r="130" spans="1:5" x14ac:dyDescent="0.2">
      <c r="A130" s="32"/>
      <c r="B130" s="137" t="s">
        <v>100</v>
      </c>
      <c r="C130" s="179">
        <v>150000</v>
      </c>
      <c r="D130" s="73"/>
      <c r="E130" s="118"/>
    </row>
    <row r="131" spans="1:5" x14ac:dyDescent="0.2">
      <c r="A131" s="32"/>
      <c r="B131" s="137" t="s">
        <v>98</v>
      </c>
      <c r="C131" s="179">
        <v>60000</v>
      </c>
      <c r="D131" s="73"/>
      <c r="E131" s="118"/>
    </row>
    <row r="132" spans="1:5" x14ac:dyDescent="0.2">
      <c r="A132" s="32"/>
      <c r="B132" s="137" t="s">
        <v>179</v>
      </c>
      <c r="C132" s="179"/>
      <c r="D132" s="73"/>
      <c r="E132" s="118"/>
    </row>
    <row r="133" spans="1:5" x14ac:dyDescent="0.2">
      <c r="A133" s="32"/>
      <c r="B133" s="311" t="s">
        <v>178</v>
      </c>
      <c r="C133" s="312">
        <v>70000</v>
      </c>
      <c r="D133" s="73"/>
      <c r="E133" s="118"/>
    </row>
    <row r="134" spans="1:5" x14ac:dyDescent="0.2">
      <c r="A134" s="32"/>
      <c r="B134" s="311" t="s">
        <v>181</v>
      </c>
      <c r="C134" s="312">
        <v>170000</v>
      </c>
      <c r="D134" s="73"/>
      <c r="E134" s="118"/>
    </row>
    <row r="135" spans="1:5" ht="24" x14ac:dyDescent="0.2">
      <c r="A135" s="32"/>
      <c r="B135" s="311" t="s">
        <v>195</v>
      </c>
      <c r="C135" s="312">
        <v>500000</v>
      </c>
      <c r="D135" s="73"/>
      <c r="E135" s="118"/>
    </row>
    <row r="136" spans="1:5" x14ac:dyDescent="0.2">
      <c r="A136" s="32"/>
      <c r="B136" s="311" t="s">
        <v>177</v>
      </c>
      <c r="C136" s="312">
        <v>200000</v>
      </c>
      <c r="D136" s="73"/>
      <c r="E136" s="118"/>
    </row>
    <row r="137" spans="1:5" x14ac:dyDescent="0.2">
      <c r="A137" s="32"/>
      <c r="B137" s="137" t="s">
        <v>97</v>
      </c>
      <c r="C137" s="179">
        <v>100000</v>
      </c>
      <c r="D137" s="73"/>
      <c r="E137" s="118"/>
    </row>
    <row r="138" spans="1:5" ht="15.75" customHeight="1" x14ac:dyDescent="0.2">
      <c r="A138" s="32"/>
      <c r="B138" s="137" t="s">
        <v>113</v>
      </c>
      <c r="C138" s="179">
        <v>30000</v>
      </c>
      <c r="D138" s="73"/>
      <c r="E138" s="118"/>
    </row>
    <row r="139" spans="1:5" x14ac:dyDescent="0.2">
      <c r="A139" s="102"/>
      <c r="B139" s="99" t="s">
        <v>64</v>
      </c>
      <c r="C139" s="216">
        <f>SUM(C123:C138)</f>
        <v>2300000</v>
      </c>
      <c r="D139" s="61"/>
      <c r="E139" s="116"/>
    </row>
    <row r="140" spans="1:5" x14ac:dyDescent="0.2">
      <c r="A140" s="102"/>
      <c r="B140" s="103"/>
      <c r="C140" s="104"/>
      <c r="D140" s="61"/>
      <c r="E140" s="116"/>
    </row>
    <row r="141" spans="1:5" ht="15.75" x14ac:dyDescent="0.2">
      <c r="A141" s="20" t="s">
        <v>65</v>
      </c>
      <c r="B141" s="19"/>
      <c r="C141" s="212"/>
      <c r="D141" s="213"/>
      <c r="E141" s="240">
        <f>SUM(D142:D146)</f>
        <v>150000</v>
      </c>
    </row>
    <row r="142" spans="1:5" ht="15.75" x14ac:dyDescent="0.2">
      <c r="A142" s="22" t="s">
        <v>24</v>
      </c>
      <c r="B142" s="19"/>
      <c r="C142" s="212"/>
      <c r="D142" s="213">
        <f>SUM(C144)</f>
        <v>100000</v>
      </c>
      <c r="E142" s="181"/>
    </row>
    <row r="143" spans="1:5" x14ac:dyDescent="0.2">
      <c r="A143" s="22"/>
      <c r="B143" s="137" t="s">
        <v>85</v>
      </c>
      <c r="C143" s="179">
        <v>100000</v>
      </c>
      <c r="D143" s="213"/>
      <c r="E143" s="240"/>
    </row>
    <row r="144" spans="1:5" x14ac:dyDescent="0.2">
      <c r="A144" s="105"/>
      <c r="B144" s="106" t="s">
        <v>66</v>
      </c>
      <c r="C144" s="216">
        <f>SUM(C143)</f>
        <v>100000</v>
      </c>
      <c r="D144" s="193"/>
      <c r="E144" s="233"/>
    </row>
    <row r="145" spans="1:6" x14ac:dyDescent="0.2">
      <c r="A145" s="105"/>
      <c r="B145" s="260"/>
      <c r="C145" s="216"/>
      <c r="D145" s="193"/>
      <c r="E145" s="233"/>
    </row>
    <row r="146" spans="1:6" s="140" customFormat="1" ht="15.75" x14ac:dyDescent="0.2">
      <c r="A146" s="22" t="s">
        <v>86</v>
      </c>
      <c r="B146" s="19"/>
      <c r="C146" s="212"/>
      <c r="D146" s="213">
        <f>SUM(C147)</f>
        <v>50000</v>
      </c>
      <c r="E146" s="213"/>
      <c r="F146" s="139"/>
    </row>
    <row r="147" spans="1:6" s="142" customFormat="1" ht="12.75" customHeight="1" x14ac:dyDescent="0.2">
      <c r="A147" s="57"/>
      <c r="B147" s="141" t="s">
        <v>87</v>
      </c>
      <c r="C147" s="221">
        <v>50000</v>
      </c>
      <c r="D147" s="222"/>
      <c r="E147" s="241"/>
    </row>
    <row r="148" spans="1:6" x14ac:dyDescent="0.2">
      <c r="A148" s="105"/>
      <c r="B148" s="106" t="s">
        <v>90</v>
      </c>
      <c r="C148" s="216">
        <f>SUM(C147)</f>
        <v>50000</v>
      </c>
      <c r="D148" s="193"/>
      <c r="E148" s="233"/>
    </row>
    <row r="149" spans="1:6" x14ac:dyDescent="0.2">
      <c r="A149" s="72"/>
      <c r="B149" s="68"/>
      <c r="C149" s="202"/>
      <c r="D149" s="193"/>
      <c r="E149" s="233"/>
    </row>
    <row r="150" spans="1:6" ht="15.75" x14ac:dyDescent="0.2">
      <c r="A150" s="20" t="s">
        <v>25</v>
      </c>
      <c r="B150" s="19"/>
      <c r="C150" s="212"/>
      <c r="D150" s="213"/>
      <c r="E150" s="213">
        <f>SUM(D151:D172)</f>
        <v>4594440</v>
      </c>
    </row>
    <row r="151" spans="1:6" ht="15.75" x14ac:dyDescent="0.2">
      <c r="A151" s="22" t="s">
        <v>26</v>
      </c>
      <c r="B151" s="19"/>
      <c r="C151" s="212"/>
      <c r="D151" s="213">
        <f>SUM(C164)</f>
        <v>2107290</v>
      </c>
      <c r="E151" s="213"/>
    </row>
    <row r="152" spans="1:6" x14ac:dyDescent="0.2">
      <c r="A152" s="22"/>
      <c r="B152" s="69" t="s">
        <v>107</v>
      </c>
      <c r="C152" s="179">
        <f>(C51)*0.27</f>
        <v>13500</v>
      </c>
      <c r="D152" s="213"/>
      <c r="E152" s="29"/>
    </row>
    <row r="153" spans="1:6" x14ac:dyDescent="0.2">
      <c r="A153" s="31"/>
      <c r="B153" s="69" t="s">
        <v>67</v>
      </c>
      <c r="C153" s="179">
        <f>(C77)*0.27</f>
        <v>16200.000000000002</v>
      </c>
      <c r="D153" s="193"/>
      <c r="E153" s="233"/>
    </row>
    <row r="154" spans="1:6" x14ac:dyDescent="0.2">
      <c r="A154" s="31"/>
      <c r="B154" s="69" t="s">
        <v>68</v>
      </c>
      <c r="C154" s="179">
        <f>C85*0.27</f>
        <v>364500</v>
      </c>
      <c r="D154" s="193"/>
      <c r="E154" s="233"/>
    </row>
    <row r="155" spans="1:6" x14ac:dyDescent="0.2">
      <c r="A155" s="31"/>
      <c r="B155" s="69" t="s">
        <v>70</v>
      </c>
      <c r="C155" s="179">
        <f>(C93-C90)*0.27</f>
        <v>67500</v>
      </c>
      <c r="D155" s="193"/>
      <c r="E155" s="233"/>
    </row>
    <row r="156" spans="1:6" x14ac:dyDescent="0.2">
      <c r="A156" s="31"/>
      <c r="B156" s="69" t="s">
        <v>69</v>
      </c>
      <c r="C156" s="179">
        <f>C90*0.05</f>
        <v>7500</v>
      </c>
      <c r="D156" s="193"/>
      <c r="E156" s="233"/>
    </row>
    <row r="157" spans="1:6" x14ac:dyDescent="0.2">
      <c r="A157" s="108"/>
      <c r="B157" s="69" t="s">
        <v>71</v>
      </c>
      <c r="C157" s="179">
        <f>C98*0.27</f>
        <v>19440</v>
      </c>
      <c r="D157" s="193"/>
      <c r="E157" s="233"/>
    </row>
    <row r="158" spans="1:6" x14ac:dyDescent="0.2">
      <c r="A158" s="108"/>
      <c r="B158" s="69" t="s">
        <v>30</v>
      </c>
      <c r="C158" s="179">
        <f>C107*0.27</f>
        <v>567000</v>
      </c>
      <c r="D158" s="193"/>
      <c r="E158" s="233"/>
    </row>
    <row r="159" spans="1:6" x14ac:dyDescent="0.2">
      <c r="A159" s="72"/>
      <c r="B159" s="69" t="s">
        <v>72</v>
      </c>
      <c r="C159" s="179">
        <f>C111*0.27</f>
        <v>54000</v>
      </c>
      <c r="D159" s="193"/>
      <c r="E159" s="233"/>
    </row>
    <row r="160" spans="1:6" x14ac:dyDescent="0.2">
      <c r="A160" s="72"/>
      <c r="B160" s="69" t="s">
        <v>232</v>
      </c>
      <c r="C160" s="179">
        <f>C115*0.27</f>
        <v>364500</v>
      </c>
      <c r="D160" s="193"/>
      <c r="E160" s="233"/>
    </row>
    <row r="161" spans="1:7" x14ac:dyDescent="0.2">
      <c r="A161" s="72"/>
      <c r="B161" s="69" t="s">
        <v>91</v>
      </c>
      <c r="C161" s="179">
        <f>C119*0.27</f>
        <v>17550</v>
      </c>
      <c r="D161" s="193"/>
      <c r="E161" s="233"/>
    </row>
    <row r="162" spans="1:7" x14ac:dyDescent="0.2">
      <c r="A162" s="72"/>
      <c r="B162" s="69" t="s">
        <v>73</v>
      </c>
      <c r="C162" s="179">
        <f>(C139-C128-C129)*0.27</f>
        <v>602100</v>
      </c>
      <c r="D162" s="193"/>
      <c r="E162" s="233"/>
    </row>
    <row r="163" spans="1:7" x14ac:dyDescent="0.2">
      <c r="A163" s="72"/>
      <c r="B163" s="69" t="s">
        <v>92</v>
      </c>
      <c r="C163" s="179">
        <f>C148*0.27</f>
        <v>13500</v>
      </c>
      <c r="D163" s="193"/>
      <c r="E163" s="233"/>
    </row>
    <row r="164" spans="1:7" x14ac:dyDescent="0.2">
      <c r="A164" s="72"/>
      <c r="B164" s="99" t="s">
        <v>74</v>
      </c>
      <c r="C164" s="216">
        <f>SUM(C152:C163)</f>
        <v>2107290</v>
      </c>
      <c r="D164" s="193"/>
      <c r="E164" s="233"/>
    </row>
    <row r="165" spans="1:7" x14ac:dyDescent="0.2">
      <c r="A165" s="72"/>
      <c r="B165" s="99"/>
      <c r="C165" s="104"/>
      <c r="D165" s="73"/>
      <c r="E165" s="118"/>
    </row>
    <row r="166" spans="1:7" ht="15.75" x14ac:dyDescent="0.2">
      <c r="A166" s="22" t="s">
        <v>108</v>
      </c>
      <c r="B166" s="19"/>
      <c r="C166" s="87"/>
      <c r="D166" s="181">
        <f>SUM(C170)</f>
        <v>2437150</v>
      </c>
      <c r="E166" s="89"/>
    </row>
    <row r="167" spans="1:7" x14ac:dyDescent="0.2">
      <c r="A167" s="72"/>
      <c r="B167" s="141" t="s">
        <v>109</v>
      </c>
      <c r="C167" s="179">
        <v>12150</v>
      </c>
      <c r="D167" s="73"/>
      <c r="E167" s="118"/>
    </row>
    <row r="168" spans="1:7" x14ac:dyDescent="0.2">
      <c r="A168" s="72"/>
      <c r="B168" s="141" t="s">
        <v>228</v>
      </c>
      <c r="C168" s="179">
        <v>2317000</v>
      </c>
      <c r="D168" s="73"/>
      <c r="E168" s="118"/>
    </row>
    <row r="169" spans="1:7" x14ac:dyDescent="0.2">
      <c r="A169" s="72"/>
      <c r="B169" s="141" t="s">
        <v>110</v>
      </c>
      <c r="C169" s="376">
        <v>108000</v>
      </c>
      <c r="D169" s="73"/>
      <c r="E169" s="118"/>
    </row>
    <row r="170" spans="1:7" x14ac:dyDescent="0.2">
      <c r="A170" s="72"/>
      <c r="B170" s="99" t="s">
        <v>111</v>
      </c>
      <c r="C170" s="216">
        <f>SUM(C167:C169)</f>
        <v>2437150</v>
      </c>
      <c r="D170" s="73"/>
      <c r="E170" s="118"/>
      <c r="G170" s="251"/>
    </row>
    <row r="171" spans="1:7" x14ac:dyDescent="0.2">
      <c r="A171" s="72"/>
      <c r="B171" s="141"/>
      <c r="C171" s="60"/>
      <c r="D171" s="73"/>
      <c r="E171" s="118"/>
    </row>
    <row r="172" spans="1:7" s="140" customFormat="1" ht="15.75" x14ac:dyDescent="0.2">
      <c r="A172" s="22" t="s">
        <v>88</v>
      </c>
      <c r="B172" s="19"/>
      <c r="C172" s="212"/>
      <c r="D172" s="213">
        <f>SUM(C173)</f>
        <v>50000</v>
      </c>
      <c r="E172" s="169"/>
      <c r="F172" s="139"/>
    </row>
    <row r="173" spans="1:7" s="142" customFormat="1" ht="25.5" customHeight="1" x14ac:dyDescent="0.2">
      <c r="A173" s="57"/>
      <c r="B173" s="137" t="s">
        <v>105</v>
      </c>
      <c r="C173" s="188">
        <v>50000</v>
      </c>
      <c r="D173" s="193"/>
      <c r="E173" s="73"/>
    </row>
    <row r="174" spans="1:7" x14ac:dyDescent="0.2">
      <c r="A174" s="57"/>
      <c r="B174" s="68"/>
      <c r="C174" s="60"/>
      <c r="D174" s="73"/>
      <c r="E174" s="118"/>
    </row>
    <row r="175" spans="1:7" x14ac:dyDescent="0.2">
      <c r="A175" s="57"/>
      <c r="B175" s="68"/>
      <c r="C175" s="60"/>
      <c r="D175" s="73"/>
      <c r="E175" s="118"/>
    </row>
    <row r="176" spans="1:7" ht="15.75" x14ac:dyDescent="0.2">
      <c r="A176" s="438" t="s">
        <v>3</v>
      </c>
      <c r="B176" s="439"/>
      <c r="C176" s="198">
        <f>SUM(C173+C164+C148+C139+C107+C144+C120+C170+C111+C115+C98+C93+C85+C77)</f>
        <v>12691440</v>
      </c>
      <c r="D176" s="235">
        <f>SUM(D73:D174)</f>
        <v>12691440</v>
      </c>
      <c r="E176" s="242">
        <f>SUM(E73:E174)</f>
        <v>12691440</v>
      </c>
    </row>
    <row r="177" spans="1:5" x14ac:dyDescent="0.2">
      <c r="A177" s="55"/>
      <c r="B177" s="98"/>
      <c r="C177" s="171"/>
      <c r="D177" s="315"/>
      <c r="E177" s="177"/>
    </row>
    <row r="178" spans="1:5" ht="15.75" x14ac:dyDescent="0.2">
      <c r="A178" s="18" t="s">
        <v>28</v>
      </c>
      <c r="B178" s="34"/>
      <c r="C178" s="124"/>
      <c r="D178" s="316"/>
      <c r="E178" s="240">
        <f>SUM(D179:D188)</f>
        <v>1587500</v>
      </c>
    </row>
    <row r="179" spans="1:5" ht="15" x14ac:dyDescent="0.2">
      <c r="A179" s="255"/>
      <c r="B179" s="34"/>
      <c r="D179" s="317"/>
      <c r="E179" s="240"/>
    </row>
    <row r="180" spans="1:5" ht="15.75" x14ac:dyDescent="0.2">
      <c r="A180" s="18"/>
      <c r="B180" s="256"/>
      <c r="C180" s="248"/>
      <c r="D180" s="316"/>
      <c r="E180" s="240"/>
    </row>
    <row r="181" spans="1:5" ht="15.75" x14ac:dyDescent="0.2">
      <c r="A181" s="18"/>
      <c r="B181" s="34"/>
      <c r="C181" s="124"/>
      <c r="D181" s="316"/>
      <c r="E181" s="240"/>
    </row>
    <row r="182" spans="1:5" x14ac:dyDescent="0.2">
      <c r="A182" s="25" t="s">
        <v>75</v>
      </c>
      <c r="B182" s="26"/>
      <c r="C182" s="170"/>
      <c r="D182" s="302">
        <f>SUM(C183:C186)</f>
        <v>1250000</v>
      </c>
      <c r="E182" s="138"/>
    </row>
    <row r="183" spans="1:5" x14ac:dyDescent="0.2">
      <c r="A183" s="51"/>
      <c r="B183" s="135"/>
      <c r="C183" s="178"/>
      <c r="D183" s="54"/>
      <c r="E183" s="115"/>
    </row>
    <row r="184" spans="1:5" x14ac:dyDescent="0.2">
      <c r="A184" s="51"/>
      <c r="B184" s="135"/>
      <c r="C184" s="178"/>
      <c r="D184" s="54"/>
      <c r="E184" s="115"/>
    </row>
    <row r="185" spans="1:5" x14ac:dyDescent="0.2">
      <c r="A185" s="51"/>
      <c r="B185" s="135" t="s">
        <v>220</v>
      </c>
      <c r="C185" s="178">
        <v>250000</v>
      </c>
      <c r="D185" s="54"/>
      <c r="E185" s="115"/>
    </row>
    <row r="186" spans="1:5" x14ac:dyDescent="0.2">
      <c r="A186" s="51"/>
      <c r="B186" s="135" t="s">
        <v>196</v>
      </c>
      <c r="C186" s="178">
        <v>1000000</v>
      </c>
      <c r="D186" s="54"/>
      <c r="E186" s="115"/>
    </row>
    <row r="187" spans="1:5" x14ac:dyDescent="0.2">
      <c r="A187" s="55"/>
      <c r="B187" s="98"/>
      <c r="C187" s="171"/>
      <c r="D187" s="172"/>
      <c r="E187" s="177"/>
    </row>
    <row r="188" spans="1:5" x14ac:dyDescent="0.2">
      <c r="A188" s="25" t="s">
        <v>76</v>
      </c>
      <c r="B188" s="98"/>
      <c r="C188" s="171"/>
      <c r="D188" s="181">
        <f>SUM(C189:C192)</f>
        <v>337500</v>
      </c>
      <c r="E188" s="138"/>
    </row>
    <row r="189" spans="1:5" x14ac:dyDescent="0.2">
      <c r="A189" s="51"/>
      <c r="B189" s="135"/>
      <c r="C189" s="178"/>
      <c r="D189" s="54"/>
      <c r="E189" s="115"/>
    </row>
    <row r="190" spans="1:5" x14ac:dyDescent="0.2">
      <c r="A190" s="51"/>
      <c r="B190" s="135"/>
      <c r="C190" s="178"/>
      <c r="D190" s="54"/>
      <c r="E190" s="115"/>
    </row>
    <row r="191" spans="1:5" x14ac:dyDescent="0.2">
      <c r="A191" s="51"/>
      <c r="B191" s="135" t="s">
        <v>220</v>
      </c>
      <c r="C191" s="114">
        <f>C185*0.27</f>
        <v>67500</v>
      </c>
      <c r="D191" s="54"/>
      <c r="E191" s="115"/>
    </row>
    <row r="192" spans="1:5" x14ac:dyDescent="0.2">
      <c r="A192" s="51"/>
      <c r="B192" s="135" t="s">
        <v>196</v>
      </c>
      <c r="C192" s="114">
        <f>C186*0.27</f>
        <v>270000</v>
      </c>
      <c r="D192" s="54"/>
      <c r="E192" s="115"/>
    </row>
    <row r="193" spans="1:5" x14ac:dyDescent="0.2">
      <c r="A193" s="55"/>
      <c r="B193" s="98"/>
      <c r="C193" s="171"/>
      <c r="D193" s="172"/>
      <c r="E193" s="177"/>
    </row>
    <row r="194" spans="1:5" x14ac:dyDescent="0.2">
      <c r="A194" s="55"/>
      <c r="B194" s="98"/>
      <c r="C194" s="171"/>
      <c r="D194" s="172"/>
      <c r="E194" s="177"/>
    </row>
    <row r="195" spans="1:5" ht="15.75" x14ac:dyDescent="0.2">
      <c r="A195" s="438" t="s">
        <v>29</v>
      </c>
      <c r="B195" s="439"/>
      <c r="C195" s="198">
        <f>SUM(C182:C192)</f>
        <v>1587500</v>
      </c>
      <c r="D195" s="199">
        <f>SUM(D182:D194)</f>
        <v>1587500</v>
      </c>
      <c r="E195" s="235">
        <f>SUM(E178:E194)</f>
        <v>1587500</v>
      </c>
    </row>
    <row r="196" spans="1:5" x14ac:dyDescent="0.2">
      <c r="A196" s="74"/>
      <c r="B196" s="69"/>
      <c r="C196" s="60"/>
      <c r="D196" s="73"/>
      <c r="E196" s="118"/>
    </row>
    <row r="197" spans="1:5" x14ac:dyDescent="0.2">
      <c r="A197" s="74"/>
      <c r="B197" s="109"/>
      <c r="C197" s="59"/>
      <c r="D197" s="63"/>
      <c r="E197" s="117"/>
    </row>
    <row r="198" spans="1:5" ht="17.25" thickBot="1" x14ac:dyDescent="0.3">
      <c r="A198" s="110" t="s">
        <v>77</v>
      </c>
      <c r="B198" s="111"/>
      <c r="C198" s="111">
        <f>SUM(C195+C176+C71+C53)</f>
        <v>36458212.956</v>
      </c>
      <c r="D198" s="228">
        <f>SUM(D195+D176+D71+D53)</f>
        <v>36458212.956</v>
      </c>
      <c r="E198" s="243">
        <f>SUM(E195+E176+E71+E53)</f>
        <v>36458212.956</v>
      </c>
    </row>
    <row r="199" spans="1:5" x14ac:dyDescent="0.2">
      <c r="C199" s="168"/>
      <c r="D199" s="168"/>
      <c r="E199" s="168"/>
    </row>
    <row r="200" spans="1:5" x14ac:dyDescent="0.2">
      <c r="C200" s="168"/>
      <c r="D200" s="168"/>
      <c r="E200" s="168"/>
    </row>
    <row r="201" spans="1:5" x14ac:dyDescent="0.2">
      <c r="C201" s="168"/>
      <c r="D201" s="168"/>
      <c r="E201" s="168"/>
    </row>
    <row r="202" spans="1:5" x14ac:dyDescent="0.2">
      <c r="C202" s="168"/>
      <c r="D202" s="168"/>
      <c r="E202" s="168"/>
    </row>
    <row r="203" spans="1:5" x14ac:dyDescent="0.2">
      <c r="C203" s="168"/>
      <c r="D203" s="168"/>
      <c r="E203" s="168"/>
    </row>
    <row r="204" spans="1:5" x14ac:dyDescent="0.2">
      <c r="C204" s="168"/>
      <c r="D204" s="168"/>
      <c r="E204" s="168"/>
    </row>
    <row r="205" spans="1:5" x14ac:dyDescent="0.2">
      <c r="C205" s="168"/>
      <c r="D205" s="168"/>
      <c r="E205" s="168"/>
    </row>
    <row r="206" spans="1:5" x14ac:dyDescent="0.2">
      <c r="C206" s="168"/>
      <c r="D206" s="168"/>
      <c r="E206" s="168"/>
    </row>
    <row r="207" spans="1:5" x14ac:dyDescent="0.2">
      <c r="C207" s="168"/>
      <c r="D207" s="168"/>
      <c r="E207" s="168"/>
    </row>
    <row r="208" spans="1:5" x14ac:dyDescent="0.2">
      <c r="C208" s="168"/>
      <c r="D208" s="168"/>
      <c r="E208" s="168"/>
    </row>
    <row r="209" spans="3:5" x14ac:dyDescent="0.2">
      <c r="C209" s="168"/>
      <c r="D209" s="168"/>
      <c r="E209" s="168"/>
    </row>
    <row r="210" spans="3:5" x14ac:dyDescent="0.2">
      <c r="C210" s="168"/>
      <c r="D210" s="168"/>
      <c r="E210" s="168"/>
    </row>
    <row r="211" spans="3:5" x14ac:dyDescent="0.2">
      <c r="C211" s="168"/>
      <c r="D211" s="168"/>
      <c r="E211" s="168"/>
    </row>
    <row r="212" spans="3:5" x14ac:dyDescent="0.2">
      <c r="C212" s="168"/>
      <c r="D212" s="168"/>
      <c r="E212" s="168"/>
    </row>
    <row r="213" spans="3:5" x14ac:dyDescent="0.2">
      <c r="C213" s="168"/>
      <c r="D213" s="168"/>
      <c r="E213" s="168"/>
    </row>
    <row r="214" spans="3:5" x14ac:dyDescent="0.2">
      <c r="C214" s="168"/>
      <c r="D214" s="168"/>
      <c r="E214" s="168"/>
    </row>
    <row r="215" spans="3:5" x14ac:dyDescent="0.2">
      <c r="C215" s="168"/>
      <c r="D215" s="168"/>
      <c r="E215" s="168"/>
    </row>
    <row r="216" spans="3:5" x14ac:dyDescent="0.2">
      <c r="C216" s="168"/>
      <c r="D216" s="168"/>
      <c r="E216" s="168"/>
    </row>
    <row r="217" spans="3:5" x14ac:dyDescent="0.2">
      <c r="C217" s="168"/>
      <c r="D217" s="168"/>
      <c r="E217" s="168"/>
    </row>
    <row r="218" spans="3:5" x14ac:dyDescent="0.2">
      <c r="C218" s="168"/>
      <c r="D218" s="168"/>
      <c r="E218" s="168"/>
    </row>
    <row r="219" spans="3:5" x14ac:dyDescent="0.2">
      <c r="C219" s="168"/>
      <c r="D219" s="168"/>
      <c r="E219" s="168"/>
    </row>
    <row r="220" spans="3:5" x14ac:dyDescent="0.2">
      <c r="C220" s="168"/>
      <c r="D220" s="168"/>
      <c r="E220" s="168"/>
    </row>
    <row r="221" spans="3:5" x14ac:dyDescent="0.2">
      <c r="C221" s="168"/>
      <c r="D221" s="168"/>
      <c r="E221" s="168"/>
    </row>
    <row r="222" spans="3:5" x14ac:dyDescent="0.2">
      <c r="C222" s="168"/>
      <c r="D222" s="168"/>
      <c r="E222" s="168"/>
    </row>
    <row r="223" spans="3:5" x14ac:dyDescent="0.2">
      <c r="C223" s="168"/>
      <c r="D223" s="168"/>
      <c r="E223" s="168"/>
    </row>
    <row r="224" spans="3:5" x14ac:dyDescent="0.2">
      <c r="C224" s="168"/>
      <c r="D224" s="168"/>
      <c r="E224" s="168"/>
    </row>
    <row r="225" spans="3:5" x14ac:dyDescent="0.2">
      <c r="C225" s="168"/>
      <c r="D225" s="168"/>
      <c r="E225" s="168"/>
    </row>
    <row r="226" spans="3:5" x14ac:dyDescent="0.2">
      <c r="C226" s="168"/>
      <c r="D226" s="168"/>
      <c r="E226" s="168"/>
    </row>
    <row r="227" spans="3:5" x14ac:dyDescent="0.2">
      <c r="C227" s="168"/>
      <c r="D227" s="168"/>
      <c r="E227" s="168"/>
    </row>
    <row r="228" spans="3:5" x14ac:dyDescent="0.2">
      <c r="C228" s="168"/>
      <c r="D228" s="168"/>
      <c r="E228" s="168"/>
    </row>
    <row r="229" spans="3:5" x14ac:dyDescent="0.2">
      <c r="C229" s="168"/>
      <c r="D229" s="168"/>
      <c r="E229" s="168"/>
    </row>
    <row r="230" spans="3:5" x14ac:dyDescent="0.2">
      <c r="C230" s="168"/>
      <c r="D230" s="168"/>
      <c r="E230" s="168"/>
    </row>
    <row r="231" spans="3:5" x14ac:dyDescent="0.2">
      <c r="C231" s="168"/>
      <c r="D231" s="168"/>
      <c r="E231" s="168"/>
    </row>
    <row r="232" spans="3:5" x14ac:dyDescent="0.2">
      <c r="C232" s="168"/>
      <c r="D232" s="168"/>
      <c r="E232" s="168"/>
    </row>
    <row r="233" spans="3:5" x14ac:dyDescent="0.2">
      <c r="C233" s="168"/>
      <c r="D233" s="168"/>
      <c r="E233" s="168"/>
    </row>
    <row r="234" spans="3:5" x14ac:dyDescent="0.2">
      <c r="C234" s="168"/>
      <c r="D234" s="168"/>
      <c r="E234" s="168"/>
    </row>
    <row r="235" spans="3:5" x14ac:dyDescent="0.2">
      <c r="C235" s="168"/>
      <c r="D235" s="168"/>
      <c r="E235" s="168"/>
    </row>
    <row r="236" spans="3:5" x14ac:dyDescent="0.2">
      <c r="C236" s="168"/>
      <c r="D236" s="168"/>
      <c r="E236" s="168"/>
    </row>
    <row r="237" spans="3:5" x14ac:dyDescent="0.2">
      <c r="C237" s="168"/>
      <c r="D237" s="168"/>
      <c r="E237" s="168"/>
    </row>
    <row r="238" spans="3:5" x14ac:dyDescent="0.2">
      <c r="C238" s="168"/>
      <c r="D238" s="168"/>
      <c r="E238" s="168"/>
    </row>
    <row r="239" spans="3:5" x14ac:dyDescent="0.2">
      <c r="C239" s="168"/>
      <c r="D239" s="168"/>
      <c r="E239" s="168"/>
    </row>
    <row r="240" spans="3:5" x14ac:dyDescent="0.2">
      <c r="C240" s="168"/>
      <c r="D240" s="168"/>
      <c r="E240" s="168"/>
    </row>
    <row r="241" spans="3:5" x14ac:dyDescent="0.2">
      <c r="C241" s="168"/>
      <c r="D241" s="168"/>
      <c r="E241" s="168"/>
    </row>
    <row r="242" spans="3:5" x14ac:dyDescent="0.2">
      <c r="C242" s="168"/>
      <c r="D242" s="168"/>
      <c r="E242" s="168"/>
    </row>
    <row r="243" spans="3:5" x14ac:dyDescent="0.2">
      <c r="C243" s="168"/>
      <c r="D243" s="168"/>
      <c r="E243" s="168"/>
    </row>
    <row r="244" spans="3:5" x14ac:dyDescent="0.2">
      <c r="C244" s="168"/>
      <c r="D244" s="168"/>
      <c r="E244" s="168"/>
    </row>
    <row r="245" spans="3:5" x14ac:dyDescent="0.2">
      <c r="C245" s="168"/>
      <c r="D245" s="168"/>
      <c r="E245" s="168"/>
    </row>
    <row r="246" spans="3:5" x14ac:dyDescent="0.2">
      <c r="C246" s="168"/>
      <c r="D246" s="168"/>
      <c r="E246" s="168"/>
    </row>
    <row r="247" spans="3:5" x14ac:dyDescent="0.2">
      <c r="C247" s="168"/>
      <c r="D247" s="168"/>
      <c r="E247" s="168"/>
    </row>
    <row r="248" spans="3:5" x14ac:dyDescent="0.2">
      <c r="C248" s="168"/>
      <c r="D248" s="168"/>
      <c r="E248" s="168"/>
    </row>
    <row r="249" spans="3:5" x14ac:dyDescent="0.2">
      <c r="C249" s="168"/>
      <c r="D249" s="168"/>
      <c r="E249" s="168"/>
    </row>
    <row r="250" spans="3:5" x14ac:dyDescent="0.2">
      <c r="C250" s="168"/>
      <c r="D250" s="168"/>
      <c r="E250" s="168"/>
    </row>
    <row r="251" spans="3:5" x14ac:dyDescent="0.2">
      <c r="C251" s="168"/>
      <c r="D251" s="168"/>
      <c r="E251" s="168"/>
    </row>
    <row r="252" spans="3:5" x14ac:dyDescent="0.2">
      <c r="C252" s="168"/>
      <c r="D252" s="168"/>
      <c r="E252" s="168"/>
    </row>
    <row r="253" spans="3:5" x14ac:dyDescent="0.2">
      <c r="C253" s="168"/>
      <c r="D253" s="168"/>
      <c r="E253" s="168"/>
    </row>
    <row r="254" spans="3:5" x14ac:dyDescent="0.2">
      <c r="C254" s="168"/>
      <c r="D254" s="168"/>
      <c r="E254" s="168"/>
    </row>
    <row r="255" spans="3:5" x14ac:dyDescent="0.2">
      <c r="C255" s="168"/>
      <c r="D255" s="168"/>
      <c r="E255" s="168"/>
    </row>
    <row r="256" spans="3:5" x14ac:dyDescent="0.2">
      <c r="C256" s="168"/>
      <c r="D256" s="168"/>
      <c r="E256" s="168"/>
    </row>
    <row r="257" spans="3:5" x14ac:dyDescent="0.2">
      <c r="C257" s="168"/>
      <c r="D257" s="168"/>
      <c r="E257" s="168"/>
    </row>
    <row r="258" spans="3:5" x14ac:dyDescent="0.2">
      <c r="C258" s="168"/>
      <c r="D258" s="168"/>
      <c r="E258" s="168"/>
    </row>
    <row r="259" spans="3:5" x14ac:dyDescent="0.2">
      <c r="C259" s="168"/>
      <c r="D259" s="168"/>
      <c r="E259" s="168"/>
    </row>
    <row r="260" spans="3:5" x14ac:dyDescent="0.2">
      <c r="C260" s="168"/>
      <c r="D260" s="168"/>
      <c r="E260" s="168"/>
    </row>
    <row r="261" spans="3:5" x14ac:dyDescent="0.2">
      <c r="C261" s="168"/>
      <c r="D261" s="168"/>
      <c r="E261" s="168"/>
    </row>
    <row r="262" spans="3:5" x14ac:dyDescent="0.2">
      <c r="C262" s="168"/>
      <c r="D262" s="168"/>
      <c r="E262" s="168"/>
    </row>
    <row r="263" spans="3:5" x14ac:dyDescent="0.2">
      <c r="C263" s="168"/>
      <c r="D263" s="168"/>
      <c r="E263" s="168"/>
    </row>
    <row r="264" spans="3:5" x14ac:dyDescent="0.2">
      <c r="C264" s="168"/>
      <c r="D264" s="168"/>
      <c r="E264" s="168"/>
    </row>
    <row r="265" spans="3:5" x14ac:dyDescent="0.2">
      <c r="C265" s="168"/>
      <c r="D265" s="168"/>
      <c r="E265" s="168"/>
    </row>
    <row r="266" spans="3:5" x14ac:dyDescent="0.2">
      <c r="C266" s="168"/>
      <c r="D266" s="168"/>
      <c r="E266" s="168"/>
    </row>
    <row r="267" spans="3:5" x14ac:dyDescent="0.2">
      <c r="C267" s="168"/>
      <c r="D267" s="168"/>
      <c r="E267" s="168"/>
    </row>
    <row r="268" spans="3:5" x14ac:dyDescent="0.2">
      <c r="C268" s="168"/>
      <c r="D268" s="168"/>
      <c r="E268" s="168"/>
    </row>
    <row r="269" spans="3:5" x14ac:dyDescent="0.2">
      <c r="C269" s="168"/>
      <c r="D269" s="168"/>
      <c r="E269" s="168"/>
    </row>
    <row r="270" spans="3:5" x14ac:dyDescent="0.2">
      <c r="C270" s="168"/>
      <c r="D270" s="168"/>
      <c r="E270" s="168"/>
    </row>
    <row r="271" spans="3:5" x14ac:dyDescent="0.2">
      <c r="C271" s="168"/>
      <c r="D271" s="168"/>
      <c r="E271" s="168"/>
    </row>
    <row r="272" spans="3:5" x14ac:dyDescent="0.2">
      <c r="C272" s="168"/>
      <c r="D272" s="168"/>
      <c r="E272" s="168"/>
    </row>
    <row r="273" spans="3:5" x14ac:dyDescent="0.2">
      <c r="C273" s="168"/>
      <c r="D273" s="168"/>
      <c r="E273" s="168"/>
    </row>
    <row r="274" spans="3:5" x14ac:dyDescent="0.2">
      <c r="C274" s="168"/>
      <c r="D274" s="168"/>
      <c r="E274" s="168"/>
    </row>
    <row r="275" spans="3:5" x14ac:dyDescent="0.2">
      <c r="C275" s="168"/>
      <c r="D275" s="168"/>
      <c r="E275" s="168"/>
    </row>
    <row r="276" spans="3:5" x14ac:dyDescent="0.2">
      <c r="C276" s="168"/>
      <c r="D276" s="168"/>
      <c r="E276" s="168"/>
    </row>
    <row r="277" spans="3:5" x14ac:dyDescent="0.2">
      <c r="C277" s="168"/>
      <c r="D277" s="168"/>
      <c r="E277" s="168"/>
    </row>
    <row r="278" spans="3:5" x14ac:dyDescent="0.2">
      <c r="C278" s="168"/>
      <c r="D278" s="168"/>
      <c r="E278" s="168"/>
    </row>
    <row r="279" spans="3:5" x14ac:dyDescent="0.2">
      <c r="C279" s="168"/>
      <c r="D279" s="168"/>
      <c r="E279" s="168"/>
    </row>
    <row r="280" spans="3:5" x14ac:dyDescent="0.2">
      <c r="C280" s="168"/>
      <c r="D280" s="168"/>
      <c r="E280" s="168"/>
    </row>
    <row r="281" spans="3:5" x14ac:dyDescent="0.2">
      <c r="C281" s="168"/>
      <c r="D281" s="168"/>
      <c r="E281" s="168"/>
    </row>
  </sheetData>
  <mergeCells count="7">
    <mergeCell ref="A176:B176"/>
    <mergeCell ref="A195:B195"/>
    <mergeCell ref="A2:B2"/>
    <mergeCell ref="A3:C3"/>
    <mergeCell ref="A4:C4"/>
    <mergeCell ref="A53:B53"/>
    <mergeCell ref="A71:B71"/>
  </mergeCells>
  <phoneticPr fontId="0" type="noConversion"/>
  <pageMargins left="0.75" right="0.75" top="1" bottom="1" header="0.5" footer="0.5"/>
  <pageSetup paperSize="9" scale="63" orientation="portrait" r:id="rId1"/>
  <headerFooter alignWithMargins="0"/>
  <rowBreaks count="2" manualBreakCount="2">
    <brk id="71" max="16383" man="1"/>
    <brk id="1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84"/>
  <sheetViews>
    <sheetView view="pageBreakPreview" topLeftCell="A15" zoomScale="60" zoomScaleNormal="100" workbookViewId="0">
      <selection activeCell="P54" sqref="P54"/>
    </sheetView>
  </sheetViews>
  <sheetFormatPr defaultRowHeight="12.75" x14ac:dyDescent="0.2"/>
  <cols>
    <col min="1" max="1" width="12.7109375" bestFit="1" customWidth="1"/>
    <col min="2" max="2" width="42.5703125" customWidth="1"/>
    <col min="3" max="3" width="19.7109375" customWidth="1"/>
    <col min="4" max="4" width="17" customWidth="1"/>
    <col min="5" max="5" width="22.5703125" customWidth="1"/>
  </cols>
  <sheetData>
    <row r="1" spans="1:7" x14ac:dyDescent="0.2">
      <c r="A1" s="354"/>
      <c r="B1" s="36" t="s">
        <v>234</v>
      </c>
      <c r="C1" s="355"/>
      <c r="D1" s="23" t="s">
        <v>235</v>
      </c>
      <c r="E1" s="355" t="s">
        <v>1</v>
      </c>
    </row>
    <row r="2" spans="1:7" x14ac:dyDescent="0.2">
      <c r="A2" s="429" t="s">
        <v>6</v>
      </c>
      <c r="B2" s="430"/>
      <c r="C2" s="29"/>
      <c r="D2" s="356"/>
      <c r="E2" s="357"/>
    </row>
    <row r="3" spans="1:7" ht="15" x14ac:dyDescent="0.2">
      <c r="A3" s="431" t="s">
        <v>114</v>
      </c>
      <c r="B3" s="432"/>
      <c r="C3" s="433"/>
      <c r="D3" s="42"/>
      <c r="E3" s="42"/>
    </row>
    <row r="4" spans="1:7" ht="15.75" x14ac:dyDescent="0.2">
      <c r="A4" s="434" t="s">
        <v>115</v>
      </c>
      <c r="B4" s="435"/>
      <c r="C4" s="436"/>
      <c r="D4" s="42"/>
      <c r="E4" s="42"/>
    </row>
    <row r="5" spans="1:7" ht="15.75" x14ac:dyDescent="0.2">
      <c r="A5" s="329"/>
      <c r="B5" s="330"/>
      <c r="C5" s="330"/>
      <c r="D5" s="42"/>
      <c r="E5" s="42"/>
    </row>
    <row r="6" spans="1:7" s="145" customFormat="1" ht="15.75" x14ac:dyDescent="0.2">
      <c r="A6" s="18" t="s">
        <v>8</v>
      </c>
      <c r="B6" s="24"/>
      <c r="C6" s="200"/>
      <c r="D6" s="201"/>
      <c r="E6" s="213">
        <f>SUM(D8)</f>
        <v>591853</v>
      </c>
    </row>
    <row r="7" spans="1:7" ht="15.75" x14ac:dyDescent="0.2">
      <c r="A7" s="329"/>
      <c r="B7" s="330"/>
      <c r="C7" s="330"/>
      <c r="D7" s="42"/>
      <c r="E7" s="42"/>
    </row>
    <row r="8" spans="1:7" s="388" customFormat="1" x14ac:dyDescent="0.2">
      <c r="A8" s="443" t="s">
        <v>101</v>
      </c>
      <c r="B8" s="444"/>
      <c r="C8" s="387"/>
      <c r="D8" s="213">
        <f>SUM(C10)</f>
        <v>591853</v>
      </c>
      <c r="E8" s="214"/>
    </row>
    <row r="9" spans="1:7" s="388" customFormat="1" x14ac:dyDescent="0.2">
      <c r="A9" s="389"/>
      <c r="B9" s="390" t="s">
        <v>245</v>
      </c>
      <c r="C9" s="391">
        <v>591853</v>
      </c>
      <c r="D9" s="392"/>
      <c r="E9" s="393"/>
      <c r="F9" s="394"/>
      <c r="G9" s="394"/>
    </row>
    <row r="10" spans="1:7" s="388" customFormat="1" ht="25.5" customHeight="1" x14ac:dyDescent="0.2">
      <c r="A10" s="389"/>
      <c r="B10" s="395" t="s">
        <v>246</v>
      </c>
      <c r="C10" s="396">
        <f>SUM(C9)</f>
        <v>591853</v>
      </c>
      <c r="D10" s="392"/>
      <c r="E10" s="393"/>
    </row>
    <row r="11" spans="1:7" s="402" customFormat="1" x14ac:dyDescent="0.2">
      <c r="A11" s="397"/>
      <c r="B11" s="398"/>
      <c r="C11" s="399"/>
      <c r="D11" s="400"/>
      <c r="E11" s="401"/>
    </row>
    <row r="12" spans="1:7" s="402" customFormat="1" x14ac:dyDescent="0.2">
      <c r="A12" s="397"/>
      <c r="B12" s="398"/>
      <c r="C12" s="399"/>
      <c r="D12" s="400"/>
      <c r="E12" s="401"/>
    </row>
    <row r="13" spans="1:7" s="403" customFormat="1" ht="14.25" customHeight="1" x14ac:dyDescent="0.2">
      <c r="A13" s="438" t="s">
        <v>2</v>
      </c>
      <c r="B13" s="439"/>
      <c r="C13" s="198">
        <f>SUM(C10)</f>
        <v>591853</v>
      </c>
      <c r="D13" s="235">
        <f>SUM(D8:D11)</f>
        <v>591853</v>
      </c>
      <c r="E13" s="199">
        <f>SUM(E6:E10)</f>
        <v>591853</v>
      </c>
    </row>
    <row r="14" spans="1:7" ht="15.75" x14ac:dyDescent="0.2">
      <c r="A14" s="329"/>
      <c r="B14" s="330"/>
      <c r="C14" s="330"/>
      <c r="D14" s="42"/>
      <c r="E14" s="42"/>
    </row>
    <row r="15" spans="1:7" s="403" customFormat="1" ht="14.25" customHeight="1" x14ac:dyDescent="0.2">
      <c r="A15" s="18" t="s">
        <v>14</v>
      </c>
      <c r="B15" s="24"/>
      <c r="C15" s="200"/>
      <c r="D15" s="201"/>
      <c r="E15" s="208"/>
    </row>
    <row r="16" spans="1:7" s="403" customFormat="1" x14ac:dyDescent="0.2">
      <c r="A16" s="33" t="s">
        <v>247</v>
      </c>
      <c r="B16" s="256"/>
      <c r="C16" s="202"/>
      <c r="D16" s="183">
        <f>SUM(C17)</f>
        <v>115303.61775400001</v>
      </c>
      <c r="E16" s="184">
        <f>SUM(D16:D20)</f>
        <v>248346.253624</v>
      </c>
    </row>
    <row r="17" spans="1:5" s="403" customFormat="1" ht="25.5" x14ac:dyDescent="0.2">
      <c r="A17" s="404"/>
      <c r="B17" s="405" t="s">
        <v>250</v>
      </c>
      <c r="C17" s="406">
        <f>591853*1.27*1.18*0.13</f>
        <v>115303.61775400001</v>
      </c>
      <c r="D17" s="407"/>
      <c r="E17" s="408"/>
    </row>
    <row r="18" spans="1:5" ht="15.75" x14ac:dyDescent="0.2">
      <c r="A18" s="329"/>
      <c r="B18" s="330"/>
      <c r="C18" s="330"/>
      <c r="D18" s="42"/>
      <c r="E18" s="42"/>
    </row>
    <row r="19" spans="1:5" s="413" customFormat="1" ht="15" x14ac:dyDescent="0.2">
      <c r="A19" s="33" t="s">
        <v>248</v>
      </c>
      <c r="B19" s="409"/>
      <c r="C19" s="410"/>
      <c r="D19" s="411">
        <f>SUM(C20)</f>
        <v>133042.63587</v>
      </c>
      <c r="E19" s="412"/>
    </row>
    <row r="20" spans="1:5" s="403" customFormat="1" ht="25.5" x14ac:dyDescent="0.2">
      <c r="A20" s="414"/>
      <c r="B20" s="415" t="s">
        <v>251</v>
      </c>
      <c r="C20" s="406">
        <f>591853*1.27*1.18*0.15</f>
        <v>133042.63587</v>
      </c>
      <c r="D20" s="416"/>
      <c r="E20" s="417"/>
    </row>
    <row r="21" spans="1:5" ht="15.75" x14ac:dyDescent="0.2">
      <c r="A21" s="329"/>
      <c r="B21" s="330"/>
      <c r="C21" s="330"/>
      <c r="D21" s="42"/>
      <c r="E21" s="42"/>
    </row>
    <row r="22" spans="1:5" s="403" customFormat="1" ht="15.75" x14ac:dyDescent="0.2">
      <c r="A22" s="426" t="s">
        <v>13</v>
      </c>
      <c r="B22" s="427"/>
      <c r="C22" s="198">
        <f>SUM(C17:C20)+1</f>
        <v>248347.253624</v>
      </c>
      <c r="D22" s="198">
        <f>SUM(D16:D20)+1</f>
        <v>248347.253624</v>
      </c>
      <c r="E22" s="198">
        <f>SUM(E16)+1</f>
        <v>248347.253624</v>
      </c>
    </row>
    <row r="23" spans="1:5" ht="15.75" x14ac:dyDescent="0.2">
      <c r="A23" s="358"/>
      <c r="B23" s="359"/>
      <c r="C23" s="359"/>
      <c r="D23" s="360"/>
      <c r="E23" s="360"/>
    </row>
    <row r="24" spans="1:5" s="145" customFormat="1" ht="15.75" x14ac:dyDescent="0.2">
      <c r="A24" s="326"/>
      <c r="B24" s="327"/>
      <c r="C24" s="327"/>
      <c r="D24" s="339"/>
      <c r="E24" s="339"/>
    </row>
    <row r="25" spans="1:5" s="145" customFormat="1" ht="15.75" x14ac:dyDescent="0.2">
      <c r="A25" s="18" t="s">
        <v>15</v>
      </c>
      <c r="B25" s="24"/>
      <c r="C25" s="200"/>
      <c r="D25" s="201"/>
      <c r="E25" s="361"/>
    </row>
    <row r="26" spans="1:5" s="145" customFormat="1" ht="15.75" x14ac:dyDescent="0.2">
      <c r="A26" s="48" t="s">
        <v>236</v>
      </c>
      <c r="B26" s="24"/>
      <c r="C26" s="200"/>
      <c r="D26" s="181">
        <f>SUM(C28)</f>
        <v>1665354</v>
      </c>
      <c r="E26" s="181">
        <f>SUM(D26)</f>
        <v>1665354</v>
      </c>
    </row>
    <row r="27" spans="1:5" s="145" customFormat="1" ht="15.75" x14ac:dyDescent="0.2">
      <c r="A27" s="18"/>
      <c r="B27" s="362" t="s">
        <v>237</v>
      </c>
      <c r="C27" s="179">
        <v>1665354</v>
      </c>
      <c r="D27" s="201"/>
      <c r="E27" s="361"/>
    </row>
    <row r="28" spans="1:5" s="145" customFormat="1" x14ac:dyDescent="0.2">
      <c r="A28" s="74"/>
      <c r="B28" s="363" t="s">
        <v>238</v>
      </c>
      <c r="C28" s="364">
        <f>SUM(C27)</f>
        <v>1665354</v>
      </c>
      <c r="D28" s="241"/>
      <c r="E28" s="365"/>
    </row>
    <row r="29" spans="1:5" s="352" customFormat="1" ht="15.75" x14ac:dyDescent="0.2">
      <c r="A29" s="366"/>
      <c r="B29" s="367"/>
      <c r="C29" s="168"/>
      <c r="D29" s="91"/>
      <c r="E29" s="368"/>
    </row>
    <row r="30" spans="1:5" s="145" customFormat="1" ht="15.75" x14ac:dyDescent="0.2">
      <c r="A30" s="25" t="s">
        <v>27</v>
      </c>
      <c r="B30" s="24"/>
      <c r="C30" s="200"/>
      <c r="D30" s="181"/>
      <c r="E30" s="181">
        <f>SUM(D31:D35)</f>
        <v>9519685</v>
      </c>
    </row>
    <row r="31" spans="1:5" ht="15.75" x14ac:dyDescent="0.2">
      <c r="A31" s="48" t="s">
        <v>252</v>
      </c>
      <c r="B31" s="24"/>
      <c r="C31" s="212"/>
      <c r="D31" s="213">
        <f>SUM(C33)</f>
        <v>2362205</v>
      </c>
      <c r="E31" s="213"/>
    </row>
    <row r="32" spans="1:5" s="145" customFormat="1" x14ac:dyDescent="0.2">
      <c r="A32" s="25"/>
      <c r="B32" s="362" t="s">
        <v>253</v>
      </c>
      <c r="C32" s="179">
        <v>2362205</v>
      </c>
      <c r="D32" s="181"/>
      <c r="E32" s="181"/>
    </row>
    <row r="33" spans="1:5" s="145" customFormat="1" x14ac:dyDescent="0.2">
      <c r="A33" s="74"/>
      <c r="B33" s="363" t="s">
        <v>254</v>
      </c>
      <c r="C33" s="364">
        <f>SUM(C32)</f>
        <v>2362205</v>
      </c>
      <c r="D33" s="241"/>
      <c r="E33" s="365"/>
    </row>
    <row r="34" spans="1:5" s="145" customFormat="1" ht="15.75" x14ac:dyDescent="0.2">
      <c r="A34" s="25"/>
      <c r="B34" s="24"/>
      <c r="C34" s="200"/>
      <c r="D34" s="181"/>
      <c r="E34" s="181"/>
    </row>
    <row r="35" spans="1:5" s="145" customFormat="1" ht="15.75" x14ac:dyDescent="0.2">
      <c r="A35" s="22" t="s">
        <v>23</v>
      </c>
      <c r="B35" s="19"/>
      <c r="C35" s="212"/>
      <c r="D35" s="213">
        <f>SUM(C37)</f>
        <v>7157480</v>
      </c>
      <c r="E35" s="213"/>
    </row>
    <row r="36" spans="1:5" s="371" customFormat="1" ht="25.5" x14ac:dyDescent="0.2">
      <c r="A36" s="369"/>
      <c r="B36" s="166" t="s">
        <v>239</v>
      </c>
      <c r="C36" s="221">
        <v>7157480</v>
      </c>
      <c r="D36" s="370"/>
      <c r="E36" s="370"/>
    </row>
    <row r="37" spans="1:5" s="145" customFormat="1" x14ac:dyDescent="0.2">
      <c r="A37" s="74"/>
      <c r="B37" s="363" t="s">
        <v>240</v>
      </c>
      <c r="C37" s="364">
        <f>SUM(C36)</f>
        <v>7157480</v>
      </c>
      <c r="D37" s="241"/>
      <c r="E37" s="365"/>
    </row>
    <row r="38" spans="1:5" s="352" customFormat="1" x14ac:dyDescent="0.2">
      <c r="A38" s="57"/>
      <c r="B38" s="372"/>
      <c r="C38" s="373"/>
      <c r="D38" s="374"/>
      <c r="E38" s="375"/>
    </row>
    <row r="39" spans="1:5" s="145" customFormat="1" ht="15.75" x14ac:dyDescent="0.2">
      <c r="A39" s="20" t="s">
        <v>25</v>
      </c>
      <c r="B39" s="19"/>
      <c r="C39" s="212"/>
      <c r="D39" s="241"/>
      <c r="E39" s="213">
        <f>SUM(D40:D47)</f>
        <v>3179760.8400000003</v>
      </c>
    </row>
    <row r="40" spans="1:5" s="145" customFormat="1" ht="15.75" x14ac:dyDescent="0.2">
      <c r="A40" s="22" t="s">
        <v>241</v>
      </c>
      <c r="B40" s="69"/>
      <c r="C40" s="212"/>
      <c r="D40" s="213">
        <f>SUM(C45)</f>
        <v>3179760.8400000003</v>
      </c>
      <c r="E40" s="213"/>
    </row>
    <row r="41" spans="1:5" s="145" customFormat="1" x14ac:dyDescent="0.2">
      <c r="A41" s="22"/>
      <c r="B41" s="69" t="s">
        <v>249</v>
      </c>
      <c r="C41" s="376">
        <f>C9*0.27</f>
        <v>159800.31</v>
      </c>
      <c r="D41" s="213"/>
      <c r="E41" s="29"/>
    </row>
    <row r="42" spans="1:5" s="145" customFormat="1" x14ac:dyDescent="0.2">
      <c r="A42" s="22"/>
      <c r="B42" s="69" t="s">
        <v>255</v>
      </c>
      <c r="C42" s="376">
        <f>C33*0.27</f>
        <v>637795.35000000009</v>
      </c>
      <c r="D42" s="213"/>
      <c r="E42" s="29"/>
    </row>
    <row r="43" spans="1:5" s="145" customFormat="1" x14ac:dyDescent="0.2">
      <c r="A43" s="22"/>
      <c r="B43" s="362" t="s">
        <v>242</v>
      </c>
      <c r="C43" s="376">
        <f>C28*0.27+1</f>
        <v>449646.58</v>
      </c>
      <c r="D43" s="213"/>
      <c r="E43" s="29"/>
    </row>
    <row r="44" spans="1:5" s="145" customFormat="1" x14ac:dyDescent="0.2">
      <c r="A44" s="130"/>
      <c r="B44" s="69" t="s">
        <v>243</v>
      </c>
      <c r="C44" s="179">
        <f>C37*0.27</f>
        <v>1932519.6</v>
      </c>
      <c r="D44" s="193"/>
      <c r="E44" s="233"/>
    </row>
    <row r="45" spans="1:5" s="145" customFormat="1" x14ac:dyDescent="0.2">
      <c r="A45" s="74"/>
      <c r="B45" s="363" t="s">
        <v>244</v>
      </c>
      <c r="C45" s="377">
        <f>SUM(C41:C44)-1</f>
        <v>3179760.8400000003</v>
      </c>
      <c r="D45" s="193"/>
      <c r="E45" s="233"/>
    </row>
    <row r="46" spans="1:5" s="145" customFormat="1" x14ac:dyDescent="0.2">
      <c r="A46" s="74"/>
      <c r="B46" s="363"/>
      <c r="C46" s="188"/>
      <c r="D46" s="193"/>
      <c r="E46" s="233"/>
    </row>
    <row r="47" spans="1:5" s="352" customFormat="1" x14ac:dyDescent="0.2">
      <c r="A47" s="57"/>
      <c r="B47" s="378"/>
      <c r="C47" s="59"/>
      <c r="D47" s="73"/>
      <c r="E47" s="118"/>
    </row>
    <row r="48" spans="1:5" s="145" customFormat="1" ht="15.75" x14ac:dyDescent="0.2">
      <c r="A48" s="455" t="s">
        <v>3</v>
      </c>
      <c r="B48" s="456"/>
      <c r="C48" s="379">
        <f>SUM(C45+C37+C33+C28)</f>
        <v>14364799.84</v>
      </c>
      <c r="D48" s="380">
        <f>SUM(D26:D47)</f>
        <v>14364799.84</v>
      </c>
      <c r="E48" s="381">
        <f>SUM(E26:E47)</f>
        <v>14364799.84</v>
      </c>
    </row>
    <row r="49" spans="1:5" s="145" customFormat="1" x14ac:dyDescent="0.2">
      <c r="A49" s="382"/>
      <c r="B49" s="383"/>
      <c r="C49" s="384"/>
      <c r="D49" s="241"/>
      <c r="E49" s="241"/>
    </row>
    <row r="50" spans="1:5" s="145" customFormat="1" ht="18.75" thickBot="1" x14ac:dyDescent="0.25">
      <c r="A50" s="133" t="s">
        <v>77</v>
      </c>
      <c r="B50" s="385"/>
      <c r="C50" s="386">
        <f>SUM(C48+C22+C13)</f>
        <v>15205000.093624</v>
      </c>
      <c r="D50" s="386">
        <f t="shared" ref="D50:E50" si="0">SUM(D48+D22+D13)</f>
        <v>15205000.093624</v>
      </c>
      <c r="E50" s="386">
        <f t="shared" si="0"/>
        <v>15205000.093624</v>
      </c>
    </row>
    <row r="51" spans="1:5" ht="15.75" customHeight="1" x14ac:dyDescent="0.2"/>
    <row r="52" spans="1:5" ht="15.75" customHeight="1" x14ac:dyDescent="0.2"/>
    <row r="53" spans="1:5" ht="15.75" customHeight="1" x14ac:dyDescent="0.2"/>
    <row r="54" spans="1:5" ht="27.6" customHeight="1" x14ac:dyDescent="0.2">
      <c r="B54" s="303" t="s">
        <v>233</v>
      </c>
    </row>
    <row r="55" spans="1:5" ht="15" x14ac:dyDescent="0.25">
      <c r="A55" s="294" t="s">
        <v>123</v>
      </c>
      <c r="B55" s="261" t="s">
        <v>124</v>
      </c>
      <c r="C55" s="261" t="s">
        <v>125</v>
      </c>
      <c r="D55" s="262" t="s">
        <v>126</v>
      </c>
    </row>
    <row r="56" spans="1:5" x14ac:dyDescent="0.2">
      <c r="A56" s="295">
        <v>43486</v>
      </c>
      <c r="B56" s="263" t="s">
        <v>127</v>
      </c>
      <c r="C56" s="263" t="s">
        <v>129</v>
      </c>
      <c r="D56" s="264">
        <v>0</v>
      </c>
    </row>
    <row r="57" spans="1:5" x14ac:dyDescent="0.2">
      <c r="A57" s="295">
        <v>43487</v>
      </c>
      <c r="B57" s="263" t="s">
        <v>128</v>
      </c>
      <c r="C57" s="263" t="s">
        <v>129</v>
      </c>
      <c r="D57" s="264">
        <v>0</v>
      </c>
    </row>
    <row r="58" spans="1:5" ht="33.6" customHeight="1" x14ac:dyDescent="0.2">
      <c r="A58" s="295">
        <v>43539</v>
      </c>
      <c r="B58" s="265" t="s">
        <v>131</v>
      </c>
      <c r="C58" s="307" t="s">
        <v>169</v>
      </c>
      <c r="D58" s="264">
        <v>50000</v>
      </c>
    </row>
    <row r="59" spans="1:5" x14ac:dyDescent="0.2">
      <c r="A59" s="295">
        <v>43566</v>
      </c>
      <c r="B59" s="265" t="s">
        <v>132</v>
      </c>
      <c r="C59" s="308" t="s">
        <v>189</v>
      </c>
      <c r="D59" s="264">
        <v>10000</v>
      </c>
    </row>
    <row r="60" spans="1:5" x14ac:dyDescent="0.2">
      <c r="A60" s="295"/>
      <c r="B60" s="265" t="s">
        <v>133</v>
      </c>
      <c r="C60" s="265" t="s">
        <v>134</v>
      </c>
      <c r="D60" s="264">
        <v>500000</v>
      </c>
    </row>
    <row r="61" spans="1:5" x14ac:dyDescent="0.2">
      <c r="A61" s="295">
        <v>43612</v>
      </c>
      <c r="B61" s="265" t="s">
        <v>135</v>
      </c>
      <c r="C61" s="265" t="s">
        <v>136</v>
      </c>
      <c r="D61" s="264">
        <v>10000</v>
      </c>
    </row>
    <row r="62" spans="1:5" ht="15" x14ac:dyDescent="0.2">
      <c r="A62" s="295">
        <v>43620</v>
      </c>
      <c r="B62" s="265" t="s">
        <v>137</v>
      </c>
      <c r="C62" s="267" t="s">
        <v>136</v>
      </c>
      <c r="D62" s="264">
        <v>10000</v>
      </c>
    </row>
    <row r="63" spans="1:5" ht="15" x14ac:dyDescent="0.2">
      <c r="A63" s="295">
        <v>43622</v>
      </c>
      <c r="B63" s="308" t="s">
        <v>138</v>
      </c>
      <c r="C63" s="267" t="s">
        <v>172</v>
      </c>
      <c r="D63" s="264">
        <v>300000</v>
      </c>
    </row>
    <row r="64" spans="1:5" ht="15" x14ac:dyDescent="0.2">
      <c r="A64" s="296" t="s">
        <v>139</v>
      </c>
      <c r="B64" s="323" t="s">
        <v>140</v>
      </c>
      <c r="C64" s="269"/>
      <c r="D64" s="324">
        <v>11200000</v>
      </c>
    </row>
    <row r="65" spans="1:4" ht="15" x14ac:dyDescent="0.2">
      <c r="A65" s="295">
        <v>43647</v>
      </c>
      <c r="B65" s="308" t="s">
        <v>141</v>
      </c>
      <c r="C65" s="267" t="s">
        <v>173</v>
      </c>
      <c r="D65" s="264">
        <v>200000</v>
      </c>
    </row>
    <row r="66" spans="1:4" ht="15" x14ac:dyDescent="0.2">
      <c r="A66" s="295">
        <v>43647</v>
      </c>
      <c r="B66" s="308" t="s">
        <v>142</v>
      </c>
      <c r="C66" s="267" t="s">
        <v>185</v>
      </c>
      <c r="D66" s="264">
        <v>200000</v>
      </c>
    </row>
    <row r="67" spans="1:4" ht="15" x14ac:dyDescent="0.2">
      <c r="A67" s="295">
        <v>45109</v>
      </c>
      <c r="B67" s="265" t="s">
        <v>143</v>
      </c>
      <c r="C67" s="270"/>
      <c r="D67" s="264" t="s">
        <v>130</v>
      </c>
    </row>
    <row r="68" spans="1:4" ht="15" x14ac:dyDescent="0.2">
      <c r="A68" s="295">
        <v>45111</v>
      </c>
      <c r="B68" s="308" t="s">
        <v>186</v>
      </c>
      <c r="C68" s="270" t="s">
        <v>187</v>
      </c>
      <c r="D68" s="264">
        <v>5000</v>
      </c>
    </row>
    <row r="69" spans="1:4" ht="15" x14ac:dyDescent="0.2">
      <c r="A69" s="295">
        <v>43697</v>
      </c>
      <c r="B69" s="266" t="s">
        <v>144</v>
      </c>
      <c r="C69" s="267" t="s">
        <v>170</v>
      </c>
      <c r="D69" s="264">
        <v>300000</v>
      </c>
    </row>
    <row r="70" spans="1:4" x14ac:dyDescent="0.2">
      <c r="A70" s="297" t="s">
        <v>145</v>
      </c>
      <c r="B70" s="268" t="s">
        <v>146</v>
      </c>
      <c r="C70" s="271"/>
      <c r="D70" s="272">
        <v>500000</v>
      </c>
    </row>
    <row r="71" spans="1:4" x14ac:dyDescent="0.2">
      <c r="A71" s="295">
        <v>43744</v>
      </c>
      <c r="B71" s="265" t="s">
        <v>147</v>
      </c>
      <c r="C71" s="265" t="s">
        <v>136</v>
      </c>
      <c r="D71" s="264">
        <v>10000</v>
      </c>
    </row>
    <row r="72" spans="1:4" x14ac:dyDescent="0.2">
      <c r="A72" s="295">
        <v>43761</v>
      </c>
      <c r="B72" s="266" t="s">
        <v>148</v>
      </c>
      <c r="C72" s="265" t="s">
        <v>136</v>
      </c>
      <c r="D72" s="264">
        <v>10000</v>
      </c>
    </row>
    <row r="73" spans="1:4" x14ac:dyDescent="0.2">
      <c r="A73" s="295">
        <v>43773</v>
      </c>
      <c r="B73" s="266" t="s">
        <v>149</v>
      </c>
      <c r="C73" s="265"/>
      <c r="D73" s="264">
        <v>0</v>
      </c>
    </row>
    <row r="74" spans="1:4" x14ac:dyDescent="0.2">
      <c r="A74" s="295">
        <v>43781</v>
      </c>
      <c r="B74" s="308" t="s">
        <v>150</v>
      </c>
      <c r="C74" s="308" t="s">
        <v>171</v>
      </c>
      <c r="D74" s="264">
        <v>250000</v>
      </c>
    </row>
    <row r="75" spans="1:4" x14ac:dyDescent="0.2">
      <c r="A75" s="295" t="s">
        <v>151</v>
      </c>
      <c r="B75" s="265" t="s">
        <v>152</v>
      </c>
      <c r="C75" s="265"/>
      <c r="D75" s="273">
        <v>1000000</v>
      </c>
    </row>
    <row r="76" spans="1:4" x14ac:dyDescent="0.2">
      <c r="A76" s="448"/>
      <c r="B76" s="450"/>
      <c r="C76" s="452"/>
      <c r="D76" s="453">
        <v>400000</v>
      </c>
    </row>
    <row r="77" spans="1:4" x14ac:dyDescent="0.2">
      <c r="A77" s="449"/>
      <c r="B77" s="451"/>
      <c r="C77" s="452"/>
      <c r="D77" s="454"/>
    </row>
    <row r="78" spans="1:4" ht="15" x14ac:dyDescent="0.2">
      <c r="A78" s="274"/>
      <c r="B78" s="275" t="s">
        <v>153</v>
      </c>
      <c r="C78" s="276"/>
      <c r="D78" s="277">
        <v>100000</v>
      </c>
    </row>
    <row r="79" spans="1:4" ht="15" x14ac:dyDescent="0.25">
      <c r="A79" s="278"/>
      <c r="B79" s="279" t="s">
        <v>154</v>
      </c>
      <c r="C79" s="280"/>
      <c r="D79" s="277">
        <v>150000</v>
      </c>
    </row>
    <row r="80" spans="1:4" ht="15" x14ac:dyDescent="0.25">
      <c r="A80" s="281"/>
      <c r="B80" s="282"/>
      <c r="C80" s="280"/>
      <c r="D80" s="283"/>
    </row>
    <row r="81" spans="1:4" ht="15" x14ac:dyDescent="0.2">
      <c r="A81" s="284"/>
      <c r="B81" s="285"/>
      <c r="C81" s="285"/>
      <c r="D81" s="286"/>
    </row>
    <row r="82" spans="1:4" x14ac:dyDescent="0.2">
      <c r="A82" s="287"/>
      <c r="B82" s="288"/>
      <c r="C82" s="285"/>
      <c r="D82" s="286"/>
    </row>
    <row r="83" spans="1:4" ht="15" x14ac:dyDescent="0.25">
      <c r="A83" s="289"/>
      <c r="B83" s="290" t="s">
        <v>1</v>
      </c>
      <c r="C83" s="291"/>
      <c r="D83" s="292">
        <f>SUM(D56:D82)</f>
        <v>15205000</v>
      </c>
    </row>
    <row r="84" spans="1:4" x14ac:dyDescent="0.2">
      <c r="A84" s="287"/>
      <c r="B84" s="285"/>
      <c r="C84" s="293"/>
      <c r="D84" s="286"/>
    </row>
  </sheetData>
  <mergeCells count="11">
    <mergeCell ref="A76:A77"/>
    <mergeCell ref="B76:B77"/>
    <mergeCell ref="C76:C77"/>
    <mergeCell ref="D76:D77"/>
    <mergeCell ref="A2:B2"/>
    <mergeCell ref="A3:C3"/>
    <mergeCell ref="A4:C4"/>
    <mergeCell ref="A48:B48"/>
    <mergeCell ref="A8:B8"/>
    <mergeCell ref="A13:B13"/>
    <mergeCell ref="A22:B22"/>
  </mergeCells>
  <pageMargins left="0.7" right="0.7" top="0.75" bottom="0.75" header="0.3" footer="0.3"/>
  <pageSetup paperSize="9" scale="78" orientation="portrait" r:id="rId1"/>
  <rowBreaks count="1" manualBreakCount="1">
    <brk id="5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view="pageBreakPreview" zoomScale="60" zoomScaleNormal="100" workbookViewId="0">
      <selection activeCell="I21" sqref="I21"/>
    </sheetView>
  </sheetViews>
  <sheetFormatPr defaultRowHeight="12.75" x14ac:dyDescent="0.2"/>
  <cols>
    <col min="1" max="1" width="41.28515625" bestFit="1" customWidth="1"/>
    <col min="2" max="2" width="23" customWidth="1"/>
  </cols>
  <sheetData>
    <row r="1" spans="1:2" ht="15" x14ac:dyDescent="0.25">
      <c r="A1" t="s">
        <v>155</v>
      </c>
      <c r="B1" s="298"/>
    </row>
    <row r="2" spans="1:2" ht="15" x14ac:dyDescent="0.25">
      <c r="A2" s="299" t="s">
        <v>188</v>
      </c>
      <c r="B2" s="301" t="s">
        <v>165</v>
      </c>
    </row>
    <row r="3" spans="1:2" ht="15" x14ac:dyDescent="0.25">
      <c r="A3" s="299"/>
      <c r="B3" s="298"/>
    </row>
    <row r="4" spans="1:2" ht="15" x14ac:dyDescent="0.25">
      <c r="B4" s="298"/>
    </row>
    <row r="5" spans="1:2" ht="30" customHeight="1" x14ac:dyDescent="0.25">
      <c r="A5" s="319" t="s">
        <v>193</v>
      </c>
      <c r="B5" s="298">
        <v>800000</v>
      </c>
    </row>
    <row r="6" spans="1:2" ht="30" customHeight="1" x14ac:dyDescent="0.25">
      <c r="A6" s="319" t="s">
        <v>192</v>
      </c>
      <c r="B6" s="298">
        <v>2500000</v>
      </c>
    </row>
    <row r="7" spans="1:2" ht="30" customHeight="1" x14ac:dyDescent="0.25">
      <c r="A7" s="319" t="s">
        <v>212</v>
      </c>
      <c r="B7" s="298">
        <v>1900000</v>
      </c>
    </row>
    <row r="8" spans="1:2" ht="15" x14ac:dyDescent="0.25">
      <c r="A8" t="s">
        <v>156</v>
      </c>
      <c r="B8" s="298">
        <v>200000</v>
      </c>
    </row>
    <row r="9" spans="1:2" ht="15" x14ac:dyDescent="0.25">
      <c r="A9" t="s">
        <v>157</v>
      </c>
      <c r="B9" s="298">
        <v>3000000</v>
      </c>
    </row>
    <row r="10" spans="1:2" ht="15" x14ac:dyDescent="0.25">
      <c r="A10" t="s">
        <v>158</v>
      </c>
      <c r="B10" s="298">
        <v>400000</v>
      </c>
    </row>
    <row r="11" spans="1:2" ht="15" x14ac:dyDescent="0.25">
      <c r="A11" t="s">
        <v>159</v>
      </c>
      <c r="B11" s="298">
        <v>150000</v>
      </c>
    </row>
    <row r="12" spans="1:2" ht="15" x14ac:dyDescent="0.25">
      <c r="A12" s="145" t="s">
        <v>160</v>
      </c>
      <c r="B12" s="298">
        <v>400000</v>
      </c>
    </row>
    <row r="13" spans="1:2" ht="15" x14ac:dyDescent="0.25">
      <c r="A13" s="145" t="s">
        <v>190</v>
      </c>
      <c r="B13" s="300">
        <v>600000</v>
      </c>
    </row>
    <row r="14" spans="1:2" ht="15" x14ac:dyDescent="0.25">
      <c r="A14" s="145" t="s">
        <v>191</v>
      </c>
      <c r="B14" s="300">
        <v>100000</v>
      </c>
    </row>
    <row r="15" spans="1:2" ht="15" x14ac:dyDescent="0.25">
      <c r="A15" s="145" t="s">
        <v>161</v>
      </c>
      <c r="B15" s="300">
        <v>500000</v>
      </c>
    </row>
    <row r="16" spans="1:2" ht="15" x14ac:dyDescent="0.25">
      <c r="A16" t="s">
        <v>162</v>
      </c>
      <c r="B16" s="298">
        <v>300000</v>
      </c>
    </row>
    <row r="17" spans="1:2" ht="15" x14ac:dyDescent="0.25">
      <c r="A17" t="s">
        <v>163</v>
      </c>
      <c r="B17" s="298">
        <v>200000</v>
      </c>
    </row>
    <row r="18" spans="1:2" ht="15" x14ac:dyDescent="0.25">
      <c r="A18" s="145" t="s">
        <v>194</v>
      </c>
      <c r="B18" s="298">
        <v>100000</v>
      </c>
    </row>
    <row r="19" spans="1:2" ht="15" x14ac:dyDescent="0.25">
      <c r="A19" t="s">
        <v>164</v>
      </c>
      <c r="B19" s="298">
        <v>50000</v>
      </c>
    </row>
    <row r="20" spans="1:2" ht="15" x14ac:dyDescent="0.25">
      <c r="B20" s="298"/>
    </row>
    <row r="21" spans="1:2" ht="15" x14ac:dyDescent="0.25">
      <c r="B21" s="298"/>
    </row>
    <row r="22" spans="1:2" ht="15" x14ac:dyDescent="0.25">
      <c r="A22" s="299" t="s">
        <v>1</v>
      </c>
      <c r="B22" s="301">
        <f>SUM(B4:B19)</f>
        <v>11200000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2</vt:i4>
      </vt:variant>
    </vt:vector>
  </HeadingPairs>
  <TitlesOfParts>
    <vt:vector size="8" baseType="lpstr">
      <vt:lpstr>Összkiadás.</vt:lpstr>
      <vt:lpstr>082042</vt:lpstr>
      <vt:lpstr>082044</vt:lpstr>
      <vt:lpstr>082092</vt:lpstr>
      <vt:lpstr>016080</vt:lpstr>
      <vt:lpstr>JHN2023</vt:lpstr>
      <vt:lpstr>'082044'!Nyomtatási_terület</vt:lpstr>
      <vt:lpstr>'082092'!Nyomtatási_terület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</dc:creator>
  <cp:lastModifiedBy>Horváthné Éva</cp:lastModifiedBy>
  <cp:lastPrinted>2023-01-19T13:17:33Z</cp:lastPrinted>
  <dcterms:created xsi:type="dcterms:W3CDTF">2012-01-20T10:24:42Z</dcterms:created>
  <dcterms:modified xsi:type="dcterms:W3CDTF">2023-01-19T13:18:13Z</dcterms:modified>
</cp:coreProperties>
</file>